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en_skoroszyt" defaultThemeVersion="124226"/>
  <xr:revisionPtr revIDLastSave="0" documentId="13_ncr:1_{90A8E924-6AF2-4141-8A48-DF9D649F2490}" xr6:coauthVersionLast="47" xr6:coauthVersionMax="47" xr10:uidLastSave="{00000000-0000-0000-0000-000000000000}"/>
  <bookViews>
    <workbookView xWindow="-27015" yWindow="2115" windowWidth="21600" windowHeight="11295" xr2:uid="{00000000-000D-0000-FFFF-FFFF00000000}"/>
  </bookViews>
  <sheets>
    <sheet name="EDUKACJA - część opisowa" sheetId="4" r:id="rId1"/>
    <sheet name="Liczba uczniów i inne" sheetId="7" state="hidden" r:id="rId2"/>
  </sheets>
  <definedNames>
    <definedName name="_xlnm._FilterDatabase" localSheetId="0" hidden="1">'EDUKACJA - część opisowa'!$A$9:$I$2080</definedName>
    <definedName name="_xlnm._FilterDatabase" localSheetId="1" hidden="1">'Liczba uczniów i inne'!$A$12:$E$307</definedName>
    <definedName name="_xlnm.Print_Area" localSheetId="0">'EDUKACJA - część opisowa'!$A$1:$I$2080</definedName>
    <definedName name="_xlnm.Print_Area" localSheetId="1">'Liczba uczniów i inne'!$A$7:$E$310</definedName>
    <definedName name="OLE_LINK1" localSheetId="0">'EDUKACJA - część opisowa'!#REF!</definedName>
    <definedName name="_xlnm.Print_Titles" localSheetId="0">'EDUKACJA - część opisowa'!$9:$9</definedName>
    <definedName name="_xlnm.Print_Titles" localSheetId="1">'Liczba uczniów i inne'!$13:$13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37" i="4" l="1"/>
  <c r="G1718" i="4" l="1"/>
  <c r="G922" i="4" l="1"/>
  <c r="H1259" i="4" l="1"/>
  <c r="F314" i="7" l="1"/>
  <c r="E314" i="7"/>
  <c r="H314" i="7" l="1"/>
  <c r="F313" i="7"/>
  <c r="E313" i="7"/>
  <c r="H313" i="7" l="1"/>
  <c r="H315" i="7"/>
  <c r="H419" i="4" l="1"/>
  <c r="H1191" i="4"/>
  <c r="H811" i="4"/>
  <c r="H1944" i="4" l="1"/>
  <c r="H1760" i="4"/>
  <c r="H1718" i="4"/>
  <c r="H1678" i="4"/>
  <c r="H1621" i="4"/>
  <c r="H1544" i="4"/>
  <c r="H1410" i="4"/>
  <c r="H1409" i="4"/>
  <c r="H1405" i="4"/>
  <c r="H1399" i="4"/>
  <c r="H1398" i="4"/>
  <c r="H1252" i="4"/>
  <c r="H1128" i="4"/>
  <c r="H1091" i="4"/>
  <c r="H1052" i="4"/>
  <c r="H957" i="4"/>
  <c r="H757" i="4"/>
  <c r="H641" i="4"/>
  <c r="H420" i="4"/>
  <c r="H414" i="4"/>
  <c r="H408" i="4"/>
  <c r="H407" i="4"/>
  <c r="H280" i="4"/>
  <c r="H277" i="4"/>
  <c r="H275" i="4"/>
  <c r="H270" i="4"/>
  <c r="H263" i="4"/>
  <c r="H202" i="4"/>
  <c r="H197" i="4"/>
  <c r="H41" i="4"/>
  <c r="G1975" i="4"/>
  <c r="G1944" i="4"/>
  <c r="G1908" i="4"/>
  <c r="G1678" i="4"/>
  <c r="G1760" i="4"/>
  <c r="G1621" i="4"/>
  <c r="G1544" i="4"/>
  <c r="G1540" i="4" s="1"/>
  <c r="G1586" i="4"/>
  <c r="G1405" i="4"/>
  <c r="G1398" i="4"/>
  <c r="G1253" i="4"/>
  <c r="G1259" i="4"/>
  <c r="G1252" i="4"/>
  <c r="G1191" i="4"/>
  <c r="G1128" i="4"/>
  <c r="G1091" i="4"/>
  <c r="G1052" i="4"/>
  <c r="G957" i="4"/>
  <c r="G811" i="4" l="1"/>
  <c r="G757" i="4"/>
  <c r="G641" i="4"/>
  <c r="G632" i="4" s="1"/>
  <c r="G420" i="4"/>
  <c r="G419" i="4"/>
  <c r="G414" i="4"/>
  <c r="G408" i="4"/>
  <c r="G407" i="4"/>
  <c r="G270" i="4"/>
  <c r="G197" i="4"/>
  <c r="G41" i="4"/>
  <c r="G189" i="4"/>
  <c r="G31" i="4" l="1"/>
  <c r="I8" i="4" l="1"/>
  <c r="F520" i="4"/>
  <c r="F519" i="4"/>
  <c r="G261" i="4"/>
  <c r="G253" i="4" s="1"/>
  <c r="H189" i="4"/>
  <c r="H181" i="4" s="1"/>
  <c r="H177" i="4" s="1"/>
  <c r="H1969" i="4"/>
  <c r="G1969" i="4"/>
  <c r="G1919" i="4"/>
  <c r="G1916" i="4" s="1"/>
  <c r="F27" i="4"/>
  <c r="I1101" i="4"/>
  <c r="I1085" i="4"/>
  <c r="I1086" i="4"/>
  <c r="I1062" i="4"/>
  <c r="I709" i="4"/>
  <c r="I707" i="4"/>
  <c r="I696" i="4"/>
  <c r="H852" i="4"/>
  <c r="G852" i="4"/>
  <c r="G801" i="4"/>
  <c r="G23" i="4"/>
  <c r="I852" i="4" l="1"/>
  <c r="G251" i="4"/>
  <c r="F1490" i="4"/>
  <c r="F1489" i="4"/>
  <c r="H1444" i="4"/>
  <c r="H1436" i="4" s="1"/>
  <c r="H1434" i="4" s="1"/>
  <c r="G1444" i="4"/>
  <c r="F1441" i="4"/>
  <c r="F1440" i="4"/>
  <c r="F1442" i="4"/>
  <c r="F1439" i="4"/>
  <c r="I1467" i="4"/>
  <c r="H460" i="4"/>
  <c r="H452" i="4" s="1"/>
  <c r="H450" i="4" s="1"/>
  <c r="G460" i="4"/>
  <c r="F458" i="4"/>
  <c r="F457" i="4"/>
  <c r="F456" i="4"/>
  <c r="F455" i="4"/>
  <c r="G1436" i="4" l="1"/>
  <c r="I1444" i="4"/>
  <c r="G452" i="4"/>
  <c r="I460" i="4"/>
  <c r="G319" i="4"/>
  <c r="H319" i="4"/>
  <c r="H311" i="4" s="1"/>
  <c r="H309" i="4" s="1"/>
  <c r="F383" i="4"/>
  <c r="F382" i="4"/>
  <c r="F315" i="4"/>
  <c r="F316" i="4"/>
  <c r="F317" i="4"/>
  <c r="F314" i="4"/>
  <c r="G311" i="4" l="1"/>
  <c r="I319" i="4"/>
  <c r="G450" i="4"/>
  <c r="I450" i="4" s="1"/>
  <c r="I452" i="4"/>
  <c r="G1434" i="4"/>
  <c r="I1434" i="4" s="1"/>
  <c r="I1436" i="4"/>
  <c r="G1396" i="4"/>
  <c r="G952" i="4"/>
  <c r="G941" i="4" l="1"/>
  <c r="G1388" i="4"/>
  <c r="G309" i="4"/>
  <c r="I311" i="4"/>
  <c r="I2055" i="4"/>
  <c r="I2035" i="4"/>
  <c r="I2014" i="4"/>
  <c r="I2000" i="4"/>
  <c r="I1563" i="4"/>
  <c r="I1564" i="4"/>
  <c r="I1404" i="4"/>
  <c r="I1283" i="4"/>
  <c r="I1013" i="4"/>
  <c r="I138" i="4"/>
  <c r="I136" i="4"/>
  <c r="I831" i="4"/>
  <c r="I970" i="4"/>
  <c r="H801" i="4"/>
  <c r="G794" i="4"/>
  <c r="G790" i="4" s="1"/>
  <c r="H116" i="4"/>
  <c r="G116" i="4"/>
  <c r="H794" i="4" l="1"/>
  <c r="I801" i="4"/>
  <c r="G1386" i="4"/>
  <c r="G247" i="4"/>
  <c r="I309" i="4"/>
  <c r="H108" i="4"/>
  <c r="H104" i="4" s="1"/>
  <c r="H100" i="4" s="1"/>
  <c r="G108" i="4"/>
  <c r="G104" i="4" s="1"/>
  <c r="G100" i="4" s="1"/>
  <c r="H2061" i="4"/>
  <c r="H2058" i="4" s="1"/>
  <c r="G2061" i="4"/>
  <c r="G2058" i="4" s="1"/>
  <c r="H2020" i="4"/>
  <c r="H2017" i="4" s="1"/>
  <c r="G2020" i="4"/>
  <c r="G2017" i="4" s="1"/>
  <c r="H1992" i="4"/>
  <c r="H1989" i="4" s="1"/>
  <c r="G1992" i="4"/>
  <c r="G1989" i="4" s="1"/>
  <c r="H1958" i="4"/>
  <c r="H1955" i="4" s="1"/>
  <c r="G1958" i="4"/>
  <c r="G1955" i="4" s="1"/>
  <c r="H1940" i="4"/>
  <c r="H1937" i="4" s="1"/>
  <c r="G1940" i="4"/>
  <c r="G1937" i="4" s="1"/>
  <c r="H1919" i="4"/>
  <c r="H1916" i="4" s="1"/>
  <c r="H1898" i="4"/>
  <c r="H1895" i="4" s="1"/>
  <c r="G1898" i="4"/>
  <c r="G1895" i="4" s="1"/>
  <c r="H1876" i="4"/>
  <c r="G1876" i="4"/>
  <c r="H1871" i="4"/>
  <c r="G1871" i="4"/>
  <c r="H1852" i="4"/>
  <c r="G1852" i="4"/>
  <c r="H1845" i="4"/>
  <c r="G1845" i="4"/>
  <c r="H1820" i="4"/>
  <c r="G1820" i="4"/>
  <c r="H1810" i="4"/>
  <c r="G1810" i="4"/>
  <c r="H1805" i="4"/>
  <c r="G1805" i="4"/>
  <c r="H1775" i="4"/>
  <c r="H1772" i="4" s="1"/>
  <c r="G1775" i="4"/>
  <c r="G1772" i="4" s="1"/>
  <c r="H1757" i="4"/>
  <c r="H1754" i="4" s="1"/>
  <c r="G1757" i="4"/>
  <c r="G1754" i="4" s="1"/>
  <c r="H1731" i="4"/>
  <c r="H1728" i="4" s="1"/>
  <c r="G1731" i="4"/>
  <c r="G1728" i="4" s="1"/>
  <c r="H1716" i="4"/>
  <c r="H1713" i="4" s="1"/>
  <c r="G1716" i="4"/>
  <c r="G1713" i="4" s="1"/>
  <c r="H1696" i="4"/>
  <c r="H1693" i="4" s="1"/>
  <c r="G1696" i="4"/>
  <c r="G1693" i="4" s="1"/>
  <c r="H1676" i="4"/>
  <c r="H1673" i="4" s="1"/>
  <c r="G1676" i="4"/>
  <c r="G1673" i="4" s="1"/>
  <c r="H1652" i="4"/>
  <c r="G1652" i="4"/>
  <c r="H1631" i="4"/>
  <c r="G1631" i="4"/>
  <c r="H1615" i="4"/>
  <c r="G1615" i="4"/>
  <c r="H1605" i="4"/>
  <c r="H1594" i="4" s="1"/>
  <c r="G1605" i="4"/>
  <c r="G1594" i="4" s="1"/>
  <c r="H1583" i="4"/>
  <c r="H1578" i="4" s="1"/>
  <c r="G1583" i="4"/>
  <c r="G1578" i="4" s="1"/>
  <c r="H1540" i="4"/>
  <c r="H1535" i="4" s="1"/>
  <c r="H1533" i="4" s="1"/>
  <c r="G1535" i="4"/>
  <c r="G1533" i="4" s="1"/>
  <c r="H1499" i="4"/>
  <c r="H1495" i="4" s="1"/>
  <c r="G1499" i="4"/>
  <c r="H1396" i="4"/>
  <c r="H1331" i="4"/>
  <c r="H1323" i="4" s="1"/>
  <c r="H1319" i="4" s="1"/>
  <c r="H1315" i="4" s="1"/>
  <c r="G1331" i="4"/>
  <c r="H1250" i="4"/>
  <c r="H1242" i="4" s="1"/>
  <c r="H1238" i="4" s="1"/>
  <c r="G1250" i="4"/>
  <c r="H1185" i="4"/>
  <c r="H1175" i="4" s="1"/>
  <c r="H1171" i="4" s="1"/>
  <c r="G1185" i="4"/>
  <c r="H1122" i="4"/>
  <c r="H1117" i="4" s="1"/>
  <c r="G1122" i="4"/>
  <c r="H1083" i="4"/>
  <c r="H1078" i="4" s="1"/>
  <c r="G1083" i="4"/>
  <c r="H1044" i="4"/>
  <c r="H1039" i="4" s="1"/>
  <c r="G1044" i="4"/>
  <c r="H1018" i="4"/>
  <c r="G1018" i="4"/>
  <c r="H997" i="4"/>
  <c r="H989" i="4" s="1"/>
  <c r="G997" i="4"/>
  <c r="H952" i="4"/>
  <c r="H922" i="4"/>
  <c r="I922" i="4" s="1"/>
  <c r="H879" i="4"/>
  <c r="G879" i="4"/>
  <c r="H749" i="4"/>
  <c r="H736" i="4" s="1"/>
  <c r="G749" i="4"/>
  <c r="H690" i="4"/>
  <c r="H679" i="4" s="1"/>
  <c r="H675" i="4" s="1"/>
  <c r="G690" i="4"/>
  <c r="H632" i="4"/>
  <c r="H619" i="4" s="1"/>
  <c r="H580" i="4"/>
  <c r="H566" i="4" s="1"/>
  <c r="G580" i="4"/>
  <c r="H540" i="4"/>
  <c r="H526" i="4" s="1"/>
  <c r="G540" i="4"/>
  <c r="H405" i="4"/>
  <c r="H397" i="4" s="1"/>
  <c r="G405" i="4"/>
  <c r="H261" i="4"/>
  <c r="H173" i="4"/>
  <c r="H31" i="4"/>
  <c r="G19" i="4"/>
  <c r="G15" i="4" s="1"/>
  <c r="I879" i="4" l="1"/>
  <c r="I1018" i="4"/>
  <c r="H790" i="4"/>
  <c r="H786" i="4" s="1"/>
  <c r="H1234" i="4"/>
  <c r="I794" i="4"/>
  <c r="H941" i="4"/>
  <c r="I941" i="4" s="1"/>
  <c r="I952" i="4"/>
  <c r="H253" i="4"/>
  <c r="I253" i="4" s="1"/>
  <c r="I261" i="4"/>
  <c r="H1388" i="4"/>
  <c r="I1396" i="4"/>
  <c r="G786" i="4"/>
  <c r="G526" i="4"/>
  <c r="I526" i="4" s="1"/>
  <c r="I540" i="4"/>
  <c r="G1117" i="4"/>
  <c r="I1117" i="4" s="1"/>
  <c r="I1122" i="4"/>
  <c r="G566" i="4"/>
  <c r="I566" i="4" s="1"/>
  <c r="I580" i="4"/>
  <c r="G1175" i="4"/>
  <c r="I1185" i="4"/>
  <c r="G1323" i="4"/>
  <c r="I1331" i="4"/>
  <c r="G1242" i="4"/>
  <c r="I1250" i="4"/>
  <c r="G736" i="4"/>
  <c r="I736" i="4" s="1"/>
  <c r="I749" i="4"/>
  <c r="G619" i="4"/>
  <c r="I619" i="4" s="1"/>
  <c r="I632" i="4"/>
  <c r="G1078" i="4"/>
  <c r="I1078" i="4" s="1"/>
  <c r="I1083" i="4"/>
  <c r="G989" i="4"/>
  <c r="I989" i="4" s="1"/>
  <c r="I997" i="4"/>
  <c r="G679" i="4"/>
  <c r="I690" i="4"/>
  <c r="G1039" i="4"/>
  <c r="I1039" i="4" s="1"/>
  <c r="I1044" i="4"/>
  <c r="G397" i="4"/>
  <c r="I405" i="4"/>
  <c r="G1495" i="4"/>
  <c r="I1495" i="4" s="1"/>
  <c r="I1499" i="4"/>
  <c r="G1382" i="4"/>
  <c r="G1985" i="4"/>
  <c r="G181" i="4"/>
  <c r="G177" i="4" s="1"/>
  <c r="G173" i="4" s="1"/>
  <c r="H1985" i="4"/>
  <c r="H23" i="4"/>
  <c r="H19" i="4" s="1"/>
  <c r="H395" i="4"/>
  <c r="H391" i="4" s="1"/>
  <c r="G245" i="4"/>
  <c r="H1935" i="4"/>
  <c r="G1865" i="4"/>
  <c r="H1865" i="4"/>
  <c r="H1893" i="4"/>
  <c r="H983" i="4"/>
  <c r="H848" i="4"/>
  <c r="G1839" i="4"/>
  <c r="G1893" i="4"/>
  <c r="H1839" i="4"/>
  <c r="H1671" i="4"/>
  <c r="G1711" i="4"/>
  <c r="G1746" i="4"/>
  <c r="G848" i="4"/>
  <c r="G1935" i="4"/>
  <c r="H1711" i="4"/>
  <c r="H1746" i="4"/>
  <c r="H1799" i="4"/>
  <c r="H1527" i="4"/>
  <c r="G1799" i="4"/>
  <c r="G1527" i="4"/>
  <c r="H1035" i="4"/>
  <c r="H1033" i="4" s="1"/>
  <c r="I2054" i="4"/>
  <c r="I2033" i="4"/>
  <c r="I2005" i="4"/>
  <c r="I1949" i="4"/>
  <c r="I1909" i="4"/>
  <c r="I1910" i="4"/>
  <c r="I1785" i="4"/>
  <c r="I1784" i="4"/>
  <c r="I1777" i="4"/>
  <c r="I1767" i="4"/>
  <c r="I1766" i="4"/>
  <c r="I1759" i="4"/>
  <c r="I1509" i="4"/>
  <c r="I1424" i="4"/>
  <c r="I1015" i="4"/>
  <c r="I774" i="4"/>
  <c r="I588" i="4"/>
  <c r="I437" i="4"/>
  <c r="I427" i="4"/>
  <c r="I296" i="4"/>
  <c r="I144" i="4"/>
  <c r="I143" i="4"/>
  <c r="I140" i="4"/>
  <c r="I133" i="4"/>
  <c r="I790" i="4" l="1"/>
  <c r="I848" i="4"/>
  <c r="I786" i="4"/>
  <c r="G1887" i="4"/>
  <c r="G1885" i="4" s="1"/>
  <c r="H389" i="4"/>
  <c r="H15" i="4"/>
  <c r="H251" i="4"/>
  <c r="H247" i="4" s="1"/>
  <c r="H1386" i="4"/>
  <c r="I1388" i="4"/>
  <c r="G1380" i="4"/>
  <c r="G983" i="4"/>
  <c r="I983" i="4" s="1"/>
  <c r="G1171" i="4"/>
  <c r="I1171" i="4" s="1"/>
  <c r="I1175" i="4"/>
  <c r="G1238" i="4"/>
  <c r="I1242" i="4"/>
  <c r="G1319" i="4"/>
  <c r="I1323" i="4"/>
  <c r="G1035" i="4"/>
  <c r="G675" i="4"/>
  <c r="I675" i="4" s="1"/>
  <c r="I679" i="4"/>
  <c r="G395" i="4"/>
  <c r="I397" i="4"/>
  <c r="H1887" i="4"/>
  <c r="H1885" i="4" s="1"/>
  <c r="H1797" i="4"/>
  <c r="G1797" i="4"/>
  <c r="I251" i="4" l="1"/>
  <c r="H1382" i="4"/>
  <c r="I1386" i="4"/>
  <c r="G1033" i="4"/>
  <c r="I1033" i="4" s="1"/>
  <c r="I1035" i="4"/>
  <c r="G1315" i="4"/>
  <c r="I1315" i="4" s="1"/>
  <c r="I1319" i="4"/>
  <c r="G1234" i="4"/>
  <c r="I1234" i="4" s="1"/>
  <c r="I1238" i="4"/>
  <c r="G391" i="4"/>
  <c r="I395" i="4"/>
  <c r="H245" i="4"/>
  <c r="I1402" i="4"/>
  <c r="I1335" i="4"/>
  <c r="I1256" i="4"/>
  <c r="I1189" i="4"/>
  <c r="I1126" i="4"/>
  <c r="I1089" i="4"/>
  <c r="I1050" i="4"/>
  <c r="I1002" i="4"/>
  <c r="I807" i="4"/>
  <c r="I755" i="4"/>
  <c r="I694" i="4"/>
  <c r="I638" i="4"/>
  <c r="I586" i="4"/>
  <c r="I544" i="4"/>
  <c r="I411" i="4"/>
  <c r="I267" i="4"/>
  <c r="I195" i="4"/>
  <c r="I122" i="4"/>
  <c r="I37" i="4"/>
  <c r="H1380" i="4" l="1"/>
  <c r="I1380" i="4" s="1"/>
  <c r="I1382" i="4"/>
  <c r="I391" i="4"/>
  <c r="G389" i="4"/>
  <c r="I1831" i="4"/>
  <c r="I389" i="4" l="1"/>
  <c r="G13" i="4"/>
  <c r="I1850" i="4"/>
  <c r="I1427" i="4"/>
  <c r="I1416" i="4"/>
  <c r="I1414" i="4"/>
  <c r="I1399" i="4"/>
  <c r="I1398" i="4"/>
  <c r="I1286" i="4"/>
  <c r="I1270" i="4"/>
  <c r="I1268" i="4"/>
  <c r="I1258" i="4"/>
  <c r="I1253" i="4"/>
  <c r="I1252" i="4"/>
  <c r="I999" i="4"/>
  <c r="I975" i="4"/>
  <c r="I967" i="4"/>
  <c r="I965" i="4"/>
  <c r="I954" i="4"/>
  <c r="I823" i="4"/>
  <c r="I821" i="4"/>
  <c r="I810" i="4"/>
  <c r="I804" i="4"/>
  <c r="I803" i="4"/>
  <c r="I777" i="4"/>
  <c r="I768" i="4"/>
  <c r="I766" i="4"/>
  <c r="I752" i="4"/>
  <c r="I751" i="4"/>
  <c r="I664" i="4"/>
  <c r="I652" i="4"/>
  <c r="I650" i="4"/>
  <c r="I640" i="4"/>
  <c r="I635" i="4"/>
  <c r="I636" i="4"/>
  <c r="I634" i="4"/>
  <c r="I610" i="4"/>
  <c r="I600" i="4"/>
  <c r="I598" i="4"/>
  <c r="I583" i="4"/>
  <c r="I582" i="4"/>
  <c r="I443" i="4"/>
  <c r="I426" i="4"/>
  <c r="I424" i="4"/>
  <c r="I413" i="4"/>
  <c r="I408" i="4"/>
  <c r="I407" i="4"/>
  <c r="I302" i="4" l="1"/>
  <c r="I283" i="4"/>
  <c r="I281" i="4"/>
  <c r="I269" i="4"/>
  <c r="I264" i="4"/>
  <c r="I263" i="4"/>
  <c r="I218" i="4"/>
  <c r="I208" i="4"/>
  <c r="I206" i="4"/>
  <c r="I192" i="4"/>
  <c r="I191" i="4"/>
  <c r="I146" i="4"/>
  <c r="I135" i="4"/>
  <c r="I119" i="4"/>
  <c r="I118" i="4"/>
  <c r="I71" i="4"/>
  <c r="I53" i="4"/>
  <c r="I51" i="4"/>
  <c r="I40" i="4"/>
  <c r="I34" i="4"/>
  <c r="I33" i="4"/>
  <c r="I1415" i="4"/>
  <c r="I1269" i="4"/>
  <c r="I1000" i="4"/>
  <c r="I976" i="4"/>
  <c r="I966" i="4"/>
  <c r="I822" i="4"/>
  <c r="I767" i="4"/>
  <c r="I599" i="4" l="1"/>
  <c r="I444" i="4"/>
  <c r="I425" i="4"/>
  <c r="I282" i="4"/>
  <c r="I209" i="4" l="1"/>
  <c r="I207" i="4"/>
  <c r="I52" i="4"/>
  <c r="I1280" i="4" l="1"/>
  <c r="I440" i="4"/>
  <c r="I1946" i="4"/>
  <c r="I1925" i="4"/>
  <c r="I1400" i="4" l="1"/>
  <c r="I1333" i="4"/>
  <c r="I1254" i="4"/>
  <c r="I1187" i="4"/>
  <c r="I1124" i="4"/>
  <c r="I1087" i="4"/>
  <c r="I1048" i="4"/>
  <c r="I805" i="4"/>
  <c r="I753" i="4"/>
  <c r="I692" i="4"/>
  <c r="I584" i="4"/>
  <c r="I542" i="4"/>
  <c r="I409" i="4"/>
  <c r="I265" i="4"/>
  <c r="I193" i="4"/>
  <c r="I120" i="4"/>
  <c r="I35" i="4"/>
  <c r="I54" i="4"/>
  <c r="I58" i="4"/>
  <c r="I65" i="4"/>
  <c r="I67" i="4"/>
  <c r="I72" i="4"/>
  <c r="I147" i="4"/>
  <c r="I212" i="4"/>
  <c r="I216" i="4"/>
  <c r="I219" i="4"/>
  <c r="I298" i="4"/>
  <c r="I303" i="4"/>
  <c r="I434" i="4"/>
  <c r="I428" i="4"/>
  <c r="I552" i="4"/>
  <c r="I556" i="4"/>
  <c r="I558" i="4"/>
  <c r="I559" i="4"/>
  <c r="I601" i="4"/>
  <c r="I603" i="4"/>
  <c r="I608" i="4"/>
  <c r="I611" i="4"/>
  <c r="I656" i="4"/>
  <c r="I660" i="4"/>
  <c r="I662" i="4"/>
  <c r="I665" i="4"/>
  <c r="I700" i="4"/>
  <c r="I702" i="4"/>
  <c r="I710" i="4"/>
  <c r="I711" i="4"/>
  <c r="I715" i="4"/>
  <c r="I760" i="4"/>
  <c r="I769" i="4"/>
  <c r="I772" i="4"/>
  <c r="I778" i="4"/>
  <c r="I827" i="4"/>
  <c r="I973" i="4"/>
  <c r="I1011" i="4"/>
  <c r="I1016" i="4"/>
  <c r="I1055" i="4"/>
  <c r="I1057" i="4"/>
  <c r="I1059" i="4"/>
  <c r="I1063" i="4"/>
  <c r="I1064" i="4"/>
  <c r="I1065" i="4"/>
  <c r="I1066" i="4"/>
  <c r="I1067" i="4"/>
  <c r="I1069" i="4"/>
  <c r="I1070" i="4"/>
  <c r="I1071" i="4"/>
  <c r="I1072" i="4"/>
  <c r="I1073" i="4"/>
  <c r="I1074" i="4"/>
  <c r="I815" i="4" l="1"/>
  <c r="I816" i="4"/>
  <c r="I817" i="4"/>
  <c r="I2068" i="4" l="1"/>
  <c r="I2069" i="4"/>
  <c r="I2070" i="4"/>
  <c r="I2071" i="4"/>
  <c r="I2072" i="4"/>
  <c r="G2047" i="4" l="1"/>
  <c r="G2044" i="4" l="1"/>
  <c r="G2040" i="4" s="1"/>
  <c r="G1981" i="4" s="1"/>
  <c r="G1671" i="4"/>
  <c r="I1904" i="4" l="1"/>
  <c r="I1961" i="4" l="1"/>
  <c r="I1959" i="4"/>
  <c r="I1958" i="4" l="1"/>
  <c r="I1955" i="4"/>
  <c r="I68" i="4" l="1"/>
  <c r="I441" i="4" l="1"/>
  <c r="I442" i="4"/>
  <c r="I1829" i="4" l="1"/>
  <c r="I1830" i="4"/>
  <c r="I1820" i="4" l="1"/>
  <c r="I1999" i="4" l="1"/>
  <c r="I2001" i="4"/>
  <c r="I2003" i="4"/>
  <c r="I2004" i="4"/>
  <c r="I2006" i="4"/>
  <c r="I2007" i="4"/>
  <c r="I2008" i="4"/>
  <c r="I2011" i="4"/>
  <c r="I2012" i="4"/>
  <c r="I2015" i="4"/>
  <c r="I1927" i="4"/>
  <c r="I1928" i="4"/>
  <c r="I1931" i="4"/>
  <c r="I1932" i="4"/>
  <c r="I1933" i="4"/>
  <c r="I1905" i="4"/>
  <c r="I1906" i="4"/>
  <c r="I1907" i="4"/>
  <c r="I1908" i="4"/>
  <c r="I1911" i="4"/>
  <c r="I1912" i="4"/>
  <c r="I1913" i="4"/>
  <c r="I1914" i="4"/>
  <c r="I1702" i="4"/>
  <c r="I1703" i="4"/>
  <c r="I1704" i="4"/>
  <c r="I1705" i="4"/>
  <c r="I1706" i="4"/>
  <c r="I1708" i="4"/>
  <c r="I1709" i="4"/>
  <c r="I1681" i="4"/>
  <c r="I1682" i="4"/>
  <c r="I1683" i="4"/>
  <c r="I1684" i="4"/>
  <c r="I1685" i="4"/>
  <c r="I1686" i="4"/>
  <c r="I1688" i="4"/>
  <c r="I1689" i="4"/>
  <c r="I1547" i="4" l="1"/>
  <c r="I1548" i="4"/>
  <c r="I1549" i="4"/>
  <c r="I1550" i="4"/>
  <c r="I1551" i="4"/>
  <c r="I1552" i="4"/>
  <c r="I1553" i="4"/>
  <c r="I1554" i="4"/>
  <c r="I1555" i="4"/>
  <c r="I1556" i="4"/>
  <c r="I1557" i="4"/>
  <c r="I1558" i="4"/>
  <c r="I1559" i="4"/>
  <c r="I1560" i="4"/>
  <c r="I1561" i="4"/>
  <c r="I1562" i="4"/>
  <c r="I1565" i="4"/>
  <c r="I1566" i="4"/>
  <c r="I1567" i="4"/>
  <c r="I1568" i="4"/>
  <c r="I1408" i="4"/>
  <c r="I1409" i="4"/>
  <c r="I1410" i="4"/>
  <c r="I1411" i="4"/>
  <c r="I1412" i="4"/>
  <c r="I1413" i="4"/>
  <c r="I1417" i="4"/>
  <c r="I1418" i="4"/>
  <c r="I1419" i="4"/>
  <c r="I1420" i="4"/>
  <c r="I1421" i="4"/>
  <c r="I1422" i="4"/>
  <c r="I1423" i="4"/>
  <c r="I1425" i="4"/>
  <c r="I1426" i="4"/>
  <c r="I1428" i="4"/>
  <c r="I1340" i="4"/>
  <c r="I1341" i="4"/>
  <c r="I1342" i="4"/>
  <c r="I1343" i="4"/>
  <c r="I1344" i="4"/>
  <c r="I1345" i="4"/>
  <c r="I1346" i="4"/>
  <c r="I1347" i="4"/>
  <c r="I1348" i="4"/>
  <c r="I1349" i="4"/>
  <c r="I1350" i="4"/>
  <c r="I1351" i="4"/>
  <c r="I1352" i="4"/>
  <c r="I1353" i="4"/>
  <c r="I1354" i="4"/>
  <c r="I1355" i="4"/>
  <c r="I1287" i="4"/>
  <c r="I1262" i="4"/>
  <c r="I1263" i="4"/>
  <c r="I1264" i="4"/>
  <c r="I1265" i="4"/>
  <c r="I1266" i="4"/>
  <c r="I1267" i="4"/>
  <c r="I1271" i="4"/>
  <c r="I1272" i="4"/>
  <c r="I1273" i="4"/>
  <c r="I1274" i="4"/>
  <c r="I1275" i="4"/>
  <c r="I1276" i="4"/>
  <c r="I1277" i="4"/>
  <c r="I1278" i="4"/>
  <c r="I1279" i="4"/>
  <c r="I1281" i="4"/>
  <c r="I1282" i="4"/>
  <c r="I1284" i="4"/>
  <c r="I1285" i="4"/>
  <c r="I960" i="4"/>
  <c r="I961" i="4"/>
  <c r="I962" i="4"/>
  <c r="I963" i="4"/>
  <c r="I964" i="4"/>
  <c r="I968" i="4"/>
  <c r="I969" i="4"/>
  <c r="I971" i="4"/>
  <c r="I972" i="4"/>
  <c r="I974" i="4"/>
  <c r="I883" i="4"/>
  <c r="I884" i="4"/>
  <c r="I885" i="4"/>
  <c r="I886" i="4"/>
  <c r="I889" i="4"/>
  <c r="I890" i="4"/>
  <c r="I891" i="4"/>
  <c r="I893" i="4"/>
  <c r="I895" i="4"/>
  <c r="I896" i="4"/>
  <c r="I897" i="4"/>
  <c r="I898" i="4"/>
  <c r="I899" i="4"/>
  <c r="I900" i="4"/>
  <c r="I887" i="4"/>
  <c r="I901" i="4"/>
  <c r="I902" i="4"/>
  <c r="I903" i="4"/>
  <c r="I904" i="4"/>
  <c r="I876" i="4"/>
  <c r="I856" i="4"/>
  <c r="I857" i="4"/>
  <c r="I858" i="4"/>
  <c r="I859" i="4"/>
  <c r="I862" i="4"/>
  <c r="I863" i="4"/>
  <c r="I864" i="4"/>
  <c r="I866" i="4"/>
  <c r="I868" i="4"/>
  <c r="I869" i="4"/>
  <c r="I870" i="4"/>
  <c r="I871" i="4"/>
  <c r="I872" i="4"/>
  <c r="I873" i="4"/>
  <c r="I860" i="4"/>
  <c r="I874" i="4"/>
  <c r="I875" i="4"/>
  <c r="I877" i="4"/>
  <c r="I644" i="4"/>
  <c r="I645" i="4"/>
  <c r="I646" i="4"/>
  <c r="I647" i="4"/>
  <c r="I648" i="4"/>
  <c r="I649" i="4"/>
  <c r="I651" i="4"/>
  <c r="I653" i="4"/>
  <c r="I654" i="4"/>
  <c r="I655" i="4"/>
  <c r="I657" i="4"/>
  <c r="I658" i="4"/>
  <c r="I659" i="4"/>
  <c r="I663" i="4"/>
  <c r="I592" i="4"/>
  <c r="I593" i="4"/>
  <c r="I594" i="4"/>
  <c r="I595" i="4"/>
  <c r="I596" i="4"/>
  <c r="I597" i="4"/>
  <c r="I602" i="4"/>
  <c r="I604" i="4"/>
  <c r="I606" i="4"/>
  <c r="I607" i="4"/>
  <c r="I609" i="4"/>
  <c r="I549" i="4"/>
  <c r="I550" i="4"/>
  <c r="I551" i="4"/>
  <c r="I553" i="4"/>
  <c r="I554" i="4"/>
  <c r="I557" i="4"/>
  <c r="I439" i="4"/>
  <c r="I438" i="4"/>
  <c r="I436" i="4"/>
  <c r="I435" i="4"/>
  <c r="I433" i="4"/>
  <c r="I432" i="4"/>
  <c r="I431" i="4"/>
  <c r="I430" i="4"/>
  <c r="I429" i="4"/>
  <c r="I423" i="4"/>
  <c r="I422" i="4"/>
  <c r="I421" i="4"/>
  <c r="I420" i="4"/>
  <c r="I419" i="4"/>
  <c r="I418" i="4"/>
  <c r="I417" i="4"/>
  <c r="I273" i="4"/>
  <c r="I274" i="4"/>
  <c r="I275" i="4"/>
  <c r="I276" i="4"/>
  <c r="I277" i="4"/>
  <c r="I278" i="4"/>
  <c r="I279" i="4"/>
  <c r="I280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7" i="4"/>
  <c r="I299" i="4"/>
  <c r="I300" i="4"/>
  <c r="I301" i="4"/>
  <c r="I200" i="4"/>
  <c r="I201" i="4"/>
  <c r="I202" i="4"/>
  <c r="I203" i="4"/>
  <c r="I204" i="4"/>
  <c r="I205" i="4"/>
  <c r="I210" i="4"/>
  <c r="I211" i="4"/>
  <c r="I213" i="4"/>
  <c r="I214" i="4"/>
  <c r="I215" i="4"/>
  <c r="I217" i="4"/>
  <c r="I127" i="4"/>
  <c r="I128" i="4"/>
  <c r="I129" i="4"/>
  <c r="I130" i="4"/>
  <c r="I131" i="4"/>
  <c r="I132" i="4"/>
  <c r="I134" i="4"/>
  <c r="I137" i="4"/>
  <c r="I139" i="4"/>
  <c r="I141" i="4"/>
  <c r="I142" i="4"/>
  <c r="I145" i="4"/>
  <c r="I64" i="4"/>
  <c r="I44" i="4"/>
  <c r="I833" i="4" l="1"/>
  <c r="F400" i="4" l="1"/>
  <c r="I2034" i="4" l="1"/>
  <c r="I2036" i="4"/>
  <c r="I2037" i="4"/>
  <c r="H2047" i="4" l="1"/>
  <c r="H2044" i="4" l="1"/>
  <c r="H2040" i="4" s="1"/>
  <c r="H1981" i="4" s="1"/>
  <c r="H1665" i="4"/>
  <c r="G1665" i="4"/>
  <c r="F933" i="4"/>
  <c r="I2067" i="4"/>
  <c r="I2065" i="4"/>
  <c r="I2064" i="4"/>
  <c r="I2063" i="4"/>
  <c r="I2062" i="4"/>
  <c r="I2061" i="4"/>
  <c r="I2056" i="4"/>
  <c r="I2053" i="4"/>
  <c r="I2051" i="4"/>
  <c r="I2050" i="4"/>
  <c r="I2049" i="4"/>
  <c r="I2048" i="4"/>
  <c r="I2047" i="4"/>
  <c r="I2038" i="4"/>
  <c r="I2032" i="4"/>
  <c r="I2031" i="4"/>
  <c r="I2030" i="4"/>
  <c r="I2029" i="4"/>
  <c r="I2028" i="4"/>
  <c r="I2027" i="4"/>
  <c r="I2026" i="4"/>
  <c r="I2024" i="4"/>
  <c r="I2023" i="4"/>
  <c r="I2022" i="4"/>
  <c r="I2021" i="4"/>
  <c r="I1998" i="4"/>
  <c r="I1996" i="4"/>
  <c r="I1995" i="4"/>
  <c r="I1994" i="4"/>
  <c r="I1993" i="4"/>
  <c r="I1992" i="4"/>
  <c r="I1977" i="4"/>
  <c r="I1975" i="4"/>
  <c r="I1969" i="4"/>
  <c r="I1953" i="4"/>
  <c r="I1952" i="4"/>
  <c r="I1951" i="4"/>
  <c r="I1950" i="4"/>
  <c r="I1948" i="4"/>
  <c r="I1947" i="4"/>
  <c r="I1944" i="4"/>
  <c r="I1943" i="4"/>
  <c r="I1942" i="4"/>
  <c r="I1941" i="4"/>
  <c r="I1926" i="4"/>
  <c r="I1923" i="4"/>
  <c r="I1922" i="4"/>
  <c r="I1921" i="4"/>
  <c r="I1920" i="4"/>
  <c r="I1919" i="4"/>
  <c r="I1902" i="4"/>
  <c r="I1901" i="4"/>
  <c r="I1900" i="4"/>
  <c r="I1899" i="4"/>
  <c r="I1879" i="4"/>
  <c r="I1874" i="4"/>
  <c r="I1871" i="4"/>
  <c r="I1856" i="4"/>
  <c r="I1855" i="4"/>
  <c r="I1852" i="4"/>
  <c r="I1849" i="4"/>
  <c r="I1848" i="4"/>
  <c r="I1845" i="4"/>
  <c r="I1813" i="4"/>
  <c r="I1810" i="4"/>
  <c r="I1808" i="4"/>
  <c r="I1805" i="4"/>
  <c r="I1790" i="4"/>
  <c r="I1788" i="4"/>
  <c r="I1787" i="4"/>
  <c r="I1786" i="4"/>
  <c r="I1783" i="4"/>
  <c r="I1782" i="4"/>
  <c r="I1781" i="4"/>
  <c r="I1780" i="4"/>
  <c r="I1778" i="4"/>
  <c r="I1776" i="4"/>
  <c r="I1770" i="4"/>
  <c r="I1769" i="4"/>
  <c r="I1768" i="4"/>
  <c r="I1765" i="4"/>
  <c r="I1764" i="4"/>
  <c r="I1763" i="4"/>
  <c r="I1762" i="4"/>
  <c r="I1760" i="4"/>
  <c r="I1758" i="4"/>
  <c r="I1757" i="4"/>
  <c r="I1740" i="4"/>
  <c r="I1739" i="4"/>
  <c r="I1738" i="4"/>
  <c r="I1737" i="4"/>
  <c r="I1736" i="4"/>
  <c r="I1735" i="4"/>
  <c r="I1733" i="4"/>
  <c r="I1732" i="4"/>
  <c r="I1731" i="4"/>
  <c r="I1726" i="4"/>
  <c r="I1725" i="4"/>
  <c r="I1724" i="4"/>
  <c r="I1723" i="4"/>
  <c r="I1722" i="4"/>
  <c r="I1720" i="4"/>
  <c r="I1718" i="4"/>
  <c r="I1717" i="4"/>
  <c r="I1716" i="4"/>
  <c r="I1701" i="4"/>
  <c r="I1698" i="4"/>
  <c r="I1697" i="4"/>
  <c r="I1696" i="4"/>
  <c r="I1680" i="4"/>
  <c r="I1678" i="4"/>
  <c r="I1677" i="4"/>
  <c r="I1676" i="4"/>
  <c r="I1660" i="4"/>
  <c r="I1658" i="4"/>
  <c r="I1652" i="4"/>
  <c r="I1642" i="4"/>
  <c r="I1635" i="4"/>
  <c r="I1631" i="4"/>
  <c r="I1623" i="4"/>
  <c r="I1621" i="4"/>
  <c r="I1615" i="4"/>
  <c r="I1610" i="4"/>
  <c r="I1609" i="4"/>
  <c r="I1607" i="4"/>
  <c r="I1606" i="4"/>
  <c r="I1605" i="4"/>
  <c r="I1602" i="4"/>
  <c r="I1586" i="4"/>
  <c r="I1585" i="4"/>
  <c r="I1584" i="4"/>
  <c r="I1583" i="4"/>
  <c r="I1578" i="4"/>
  <c r="I1574" i="4"/>
  <c r="I1570" i="4"/>
  <c r="I1546" i="4"/>
  <c r="I1544" i="4"/>
  <c r="I1543" i="4"/>
  <c r="I1542" i="4"/>
  <c r="I1541" i="4"/>
  <c r="I1540" i="4"/>
  <c r="F1538" i="4"/>
  <c r="I1515" i="4"/>
  <c r="I1508" i="4"/>
  <c r="I1507" i="4"/>
  <c r="I1506" i="4"/>
  <c r="I1430" i="4"/>
  <c r="I1407" i="4"/>
  <c r="I1405" i="4"/>
  <c r="I1403" i="4"/>
  <c r="I1401" i="4"/>
  <c r="I1397" i="4"/>
  <c r="F1394" i="4"/>
  <c r="F1393" i="4"/>
  <c r="F1392" i="4"/>
  <c r="F1391" i="4"/>
  <c r="F1374" i="4"/>
  <c r="F1373" i="4"/>
  <c r="I1366" i="4"/>
  <c r="I1357" i="4"/>
  <c r="I1339" i="4"/>
  <c r="I1337" i="4"/>
  <c r="I1336" i="4"/>
  <c r="I1334" i="4"/>
  <c r="I1332" i="4"/>
  <c r="F1329" i="4"/>
  <c r="F1328" i="4"/>
  <c r="F1327" i="4"/>
  <c r="F1326" i="4"/>
  <c r="F1309" i="4"/>
  <c r="F1308" i="4"/>
  <c r="I1301" i="4"/>
  <c r="I1289" i="4"/>
  <c r="I1261" i="4"/>
  <c r="I1259" i="4"/>
  <c r="I1257" i="4"/>
  <c r="I1255" i="4"/>
  <c r="I1251" i="4"/>
  <c r="F1248" i="4"/>
  <c r="F1247" i="4"/>
  <c r="F1246" i="4"/>
  <c r="F1245" i="4"/>
  <c r="F1229" i="4"/>
  <c r="F1228" i="4"/>
  <c r="I1221" i="4"/>
  <c r="I1214" i="4"/>
  <c r="I1213" i="4"/>
  <c r="I1212" i="4"/>
  <c r="I1211" i="4"/>
  <c r="I1210" i="4"/>
  <c r="I1209" i="4"/>
  <c r="I1208" i="4"/>
  <c r="I1207" i="4"/>
  <c r="I1206" i="4"/>
  <c r="I1205" i="4"/>
  <c r="I1204" i="4"/>
  <c r="I1203" i="4"/>
  <c r="I1202" i="4"/>
  <c r="I1201" i="4"/>
  <c r="I1200" i="4"/>
  <c r="I1199" i="4"/>
  <c r="I1198" i="4"/>
  <c r="I1197" i="4"/>
  <c r="I1196" i="4"/>
  <c r="I1195" i="4"/>
  <c r="I1194" i="4"/>
  <c r="I1193" i="4"/>
  <c r="I1191" i="4"/>
  <c r="I1190" i="4"/>
  <c r="I1188" i="4"/>
  <c r="I1186" i="4"/>
  <c r="F1183" i="4"/>
  <c r="F1182" i="4"/>
  <c r="I1159" i="4"/>
  <c r="I1151" i="4"/>
  <c r="I1150" i="4"/>
  <c r="I1149" i="4"/>
  <c r="I1148" i="4"/>
  <c r="I1147" i="4"/>
  <c r="I1146" i="4"/>
  <c r="I1145" i="4"/>
  <c r="I1144" i="4"/>
  <c r="I1143" i="4"/>
  <c r="I1142" i="4"/>
  <c r="I1141" i="4"/>
  <c r="I1140" i="4"/>
  <c r="I1139" i="4"/>
  <c r="I1138" i="4"/>
  <c r="I1137" i="4"/>
  <c r="I1136" i="4"/>
  <c r="I1135" i="4"/>
  <c r="I1134" i="4"/>
  <c r="I1133" i="4"/>
  <c r="I1132" i="4"/>
  <c r="I1131" i="4"/>
  <c r="I1130" i="4"/>
  <c r="I1128" i="4"/>
  <c r="I1127" i="4"/>
  <c r="I1125" i="4"/>
  <c r="I1123" i="4"/>
  <c r="I1115" i="4"/>
  <c r="I1114" i="4"/>
  <c r="I1113" i="4"/>
  <c r="I1112" i="4"/>
  <c r="I1111" i="4"/>
  <c r="I1110" i="4"/>
  <c r="I1109" i="4"/>
  <c r="I1108" i="4"/>
  <c r="I1107" i="4"/>
  <c r="I1106" i="4"/>
  <c r="I1105" i="4"/>
  <c r="I1104" i="4"/>
  <c r="I1103" i="4"/>
  <c r="I1102" i="4"/>
  <c r="I1100" i="4"/>
  <c r="I1099" i="4"/>
  <c r="I1098" i="4"/>
  <c r="I1097" i="4"/>
  <c r="I1096" i="4"/>
  <c r="I1095" i="4"/>
  <c r="I1094" i="4"/>
  <c r="I1093" i="4"/>
  <c r="I1091" i="4"/>
  <c r="I1090" i="4"/>
  <c r="I1088" i="4"/>
  <c r="I1084" i="4"/>
  <c r="I1076" i="4"/>
  <c r="I1075" i="4"/>
  <c r="I1068" i="4"/>
  <c r="I1061" i="4"/>
  <c r="I1060" i="4"/>
  <c r="I1058" i="4"/>
  <c r="I1056" i="4"/>
  <c r="I1054" i="4"/>
  <c r="I1052" i="4"/>
  <c r="I1051" i="4"/>
  <c r="I1049" i="4"/>
  <c r="I1045" i="4"/>
  <c r="I1024" i="4"/>
  <c r="F1022" i="4"/>
  <c r="F1021" i="4"/>
  <c r="I1014" i="4"/>
  <c r="I1012" i="4"/>
  <c r="I1010" i="4"/>
  <c r="I1009" i="4"/>
  <c r="I1008" i="4"/>
  <c r="I1007" i="4"/>
  <c r="I1006" i="4"/>
  <c r="I1004" i="4"/>
  <c r="I1003" i="4"/>
  <c r="I1001" i="4"/>
  <c r="I998" i="4"/>
  <c r="F995" i="4"/>
  <c r="F994" i="4"/>
  <c r="F993" i="4"/>
  <c r="F992" i="4"/>
  <c r="I959" i="4"/>
  <c r="I957" i="4"/>
  <c r="I956" i="4"/>
  <c r="I955" i="4"/>
  <c r="I953" i="4"/>
  <c r="F950" i="4"/>
  <c r="I930" i="4"/>
  <c r="I928" i="4"/>
  <c r="I909" i="4"/>
  <c r="I882" i="4"/>
  <c r="I855" i="4"/>
  <c r="I835" i="4"/>
  <c r="I834" i="4"/>
  <c r="I832" i="4"/>
  <c r="I830" i="4"/>
  <c r="I829" i="4"/>
  <c r="I828" i="4"/>
  <c r="I826" i="4"/>
  <c r="I825" i="4"/>
  <c r="I824" i="4"/>
  <c r="I820" i="4"/>
  <c r="I819" i="4"/>
  <c r="I818" i="4"/>
  <c r="I814" i="4"/>
  <c r="I813" i="4"/>
  <c r="I811" i="4"/>
  <c r="I808" i="4"/>
  <c r="I806" i="4"/>
  <c r="I802" i="4"/>
  <c r="F799" i="4"/>
  <c r="F798" i="4"/>
  <c r="F797" i="4"/>
  <c r="I776" i="4"/>
  <c r="I775" i="4"/>
  <c r="I773" i="4"/>
  <c r="I771" i="4"/>
  <c r="I770" i="4"/>
  <c r="I765" i="4"/>
  <c r="I764" i="4"/>
  <c r="I763" i="4"/>
  <c r="I762" i="4"/>
  <c r="I761" i="4"/>
  <c r="I759" i="4"/>
  <c r="I757" i="4"/>
  <c r="I756" i="4"/>
  <c r="I754" i="4"/>
  <c r="I750" i="4"/>
  <c r="F747" i="4"/>
  <c r="F746" i="4"/>
  <c r="F745" i="4"/>
  <c r="F730" i="4"/>
  <c r="F729" i="4"/>
  <c r="I722" i="4"/>
  <c r="I714" i="4"/>
  <c r="I713" i="4"/>
  <c r="I712" i="4"/>
  <c r="I708" i="4"/>
  <c r="I706" i="4"/>
  <c r="I705" i="4"/>
  <c r="I704" i="4"/>
  <c r="I703" i="4"/>
  <c r="I701" i="4"/>
  <c r="I699" i="4"/>
  <c r="I697" i="4"/>
  <c r="I695" i="4"/>
  <c r="I693" i="4"/>
  <c r="I691" i="4"/>
  <c r="F688" i="4"/>
  <c r="F687" i="4"/>
  <c r="F686" i="4"/>
  <c r="I643" i="4"/>
  <c r="I641" i="4"/>
  <c r="I639" i="4"/>
  <c r="I637" i="4"/>
  <c r="I633" i="4"/>
  <c r="F630" i="4"/>
  <c r="F629" i="4"/>
  <c r="F628" i="4"/>
  <c r="I591" i="4"/>
  <c r="I589" i="4"/>
  <c r="I587" i="4"/>
  <c r="I585" i="4"/>
  <c r="I581" i="4"/>
  <c r="F578" i="4"/>
  <c r="F577" i="4"/>
  <c r="F576" i="4"/>
  <c r="F575" i="4"/>
  <c r="I548" i="4"/>
  <c r="I546" i="4"/>
  <c r="I545" i="4"/>
  <c r="I543" i="4"/>
  <c r="I541" i="4"/>
  <c r="F538" i="4"/>
  <c r="F537" i="4"/>
  <c r="F536" i="4"/>
  <c r="F535" i="4"/>
  <c r="I510" i="4"/>
  <c r="I446" i="4"/>
  <c r="I416" i="4"/>
  <c r="I414" i="4"/>
  <c r="I412" i="4"/>
  <c r="I410" i="4"/>
  <c r="I406" i="4"/>
  <c r="F403" i="4"/>
  <c r="F402" i="4"/>
  <c r="F401" i="4"/>
  <c r="I373" i="4"/>
  <c r="I305" i="4"/>
  <c r="I272" i="4"/>
  <c r="I270" i="4"/>
  <c r="I268" i="4"/>
  <c r="I266" i="4"/>
  <c r="I262" i="4"/>
  <c r="F259" i="4"/>
  <c r="F258" i="4"/>
  <c r="F257" i="4"/>
  <c r="F256" i="4"/>
  <c r="F239" i="4"/>
  <c r="F238" i="4"/>
  <c r="I231" i="4"/>
  <c r="I221" i="4"/>
  <c r="I199" i="4"/>
  <c r="I197" i="4"/>
  <c r="I196" i="4"/>
  <c r="I194" i="4"/>
  <c r="I190" i="4"/>
  <c r="F187" i="4"/>
  <c r="F186" i="4"/>
  <c r="F185" i="4"/>
  <c r="F184" i="4"/>
  <c r="F167" i="4"/>
  <c r="F166" i="4"/>
  <c r="I159" i="4"/>
  <c r="I149" i="4"/>
  <c r="I126" i="4"/>
  <c r="I124" i="4"/>
  <c r="I123" i="4"/>
  <c r="I121" i="4"/>
  <c r="I117" i="4"/>
  <c r="I116" i="4"/>
  <c r="F114" i="4"/>
  <c r="F113" i="4"/>
  <c r="F112" i="4"/>
  <c r="F111" i="4"/>
  <c r="F94" i="4"/>
  <c r="F93" i="4"/>
  <c r="I86" i="4"/>
  <c r="I74" i="4"/>
  <c r="I70" i="4"/>
  <c r="I69" i="4"/>
  <c r="I66" i="4"/>
  <c r="I63" i="4"/>
  <c r="I62" i="4"/>
  <c r="I61" i="4"/>
  <c r="I60" i="4"/>
  <c r="I59" i="4"/>
  <c r="I57" i="4"/>
  <c r="I56" i="4"/>
  <c r="I55" i="4"/>
  <c r="I50" i="4"/>
  <c r="I49" i="4"/>
  <c r="I48" i="4"/>
  <c r="I47" i="4"/>
  <c r="I46" i="4"/>
  <c r="I45" i="4"/>
  <c r="I43" i="4"/>
  <c r="I41" i="4"/>
  <c r="I38" i="4"/>
  <c r="I36" i="4"/>
  <c r="I32" i="4"/>
  <c r="F29" i="4"/>
  <c r="F28" i="4"/>
  <c r="F26" i="4"/>
  <c r="I2044" i="4" l="1"/>
  <c r="I2058" i="4"/>
  <c r="I1693" i="4"/>
  <c r="I1673" i="4"/>
  <c r="I1713" i="4"/>
  <c r="I1916" i="4"/>
  <c r="I1594" i="4"/>
  <c r="I1799" i="4"/>
  <c r="I1535" i="4"/>
  <c r="I31" i="4"/>
  <c r="I108" i="4"/>
  <c r="I189" i="4"/>
  <c r="I1754" i="4"/>
  <c r="I1772" i="4"/>
  <c r="I1775" i="4"/>
  <c r="I1839" i="4"/>
  <c r="I1898" i="4"/>
  <c r="I2020" i="4"/>
  <c r="I2017" i="4"/>
  <c r="I1876" i="4"/>
  <c r="I1865" i="4"/>
  <c r="I1940" i="4"/>
  <c r="H13" i="4" l="1"/>
  <c r="I2040" i="4"/>
  <c r="I1671" i="4"/>
  <c r="I1746" i="4"/>
  <c r="I1533" i="4"/>
  <c r="I1728" i="4"/>
  <c r="I1711" i="4"/>
  <c r="I1989" i="4"/>
  <c r="I181" i="4"/>
  <c r="I23" i="4"/>
  <c r="I1935" i="4"/>
  <c r="I1937" i="4"/>
  <c r="I1797" i="4"/>
  <c r="I245" i="4"/>
  <c r="I247" i="4"/>
  <c r="I1895" i="4"/>
  <c r="I100" i="4"/>
  <c r="I104" i="4"/>
  <c r="H1525" i="4" l="1"/>
  <c r="G1525" i="4"/>
  <c r="I1527" i="4"/>
  <c r="I1665" i="4"/>
  <c r="I1893" i="4"/>
  <c r="I19" i="4"/>
  <c r="I177" i="4"/>
  <c r="I173" i="4"/>
  <c r="I1985" i="4"/>
  <c r="I1981" i="4"/>
  <c r="H11" i="4" l="1"/>
  <c r="G11" i="4"/>
  <c r="I15" i="4"/>
  <c r="I1887" i="4"/>
  <c r="I11" i="4" l="1"/>
  <c r="I1885" i="4"/>
  <c r="I1525" i="4"/>
  <c r="I13" i="4"/>
</calcChain>
</file>

<file path=xl/sharedStrings.xml><?xml version="1.0" encoding="utf-8"?>
<sst xmlns="http://schemas.openxmlformats.org/spreadsheetml/2006/main" count="3593" uniqueCount="468">
  <si>
    <r>
      <t>Klasyfikacja:</t>
    </r>
    <r>
      <rPr>
        <i/>
        <sz val="8"/>
        <rFont val="Arial"/>
        <family val="2"/>
        <charset val="238"/>
      </rPr>
      <t xml:space="preserve"> rozdział: 80195</t>
    </r>
  </si>
  <si>
    <r>
      <t>Cel:</t>
    </r>
    <r>
      <rPr>
        <i/>
        <sz val="8"/>
        <rFont val="Arial"/>
        <family val="2"/>
        <charset val="238"/>
      </rPr>
      <t xml:space="preserve"> przygotowania dziecka do nauki szkolnej oraz organizowanie opieki nad dziećmi niepełnosprawnymi</t>
    </r>
  </si>
  <si>
    <r>
      <t>Klasyfikacja:</t>
    </r>
    <r>
      <rPr>
        <i/>
        <sz val="8"/>
        <rFont val="Arial"/>
        <family val="2"/>
        <charset val="238"/>
      </rPr>
      <t xml:space="preserve"> rozdział: 85404</t>
    </r>
  </si>
  <si>
    <r>
      <t>Cel:</t>
    </r>
    <r>
      <rPr>
        <i/>
        <sz val="8"/>
        <rFont val="Arial"/>
        <family val="2"/>
        <charset val="238"/>
      </rPr>
      <t xml:space="preserve"> podwyższanie kwalifikacji nauczycieli</t>
    </r>
  </si>
  <si>
    <r>
      <t>Cel:</t>
    </r>
    <r>
      <rPr>
        <i/>
        <sz val="8"/>
        <rFont val="Arial"/>
        <family val="2"/>
        <charset val="238"/>
      </rPr>
      <t xml:space="preserve"> zapewnienie obsługi finansowo - księgowej szkół</t>
    </r>
  </si>
  <si>
    <r>
      <t>Cel:</t>
    </r>
    <r>
      <rPr>
        <i/>
        <sz val="8"/>
        <rFont val="Arial"/>
        <family val="2"/>
        <charset val="238"/>
      </rPr>
      <t xml:space="preserve"> utrzymanie komisji egzaminacyjnych</t>
    </r>
  </si>
  <si>
    <r>
      <t>Klasyfikacja:</t>
    </r>
    <r>
      <rPr>
        <i/>
        <sz val="8"/>
        <rFont val="Arial"/>
        <family val="2"/>
        <charset val="238"/>
      </rPr>
      <t xml:space="preserve"> rozdział: 80146, 85446</t>
    </r>
  </si>
  <si>
    <r>
      <t>Klasyfikacja:</t>
    </r>
    <r>
      <rPr>
        <i/>
        <sz val="8"/>
        <rFont val="Arial"/>
        <family val="2"/>
        <charset val="238"/>
      </rPr>
      <t xml:space="preserve"> rozdział: 85495</t>
    </r>
  </si>
  <si>
    <r>
      <t>Cel:</t>
    </r>
    <r>
      <rPr>
        <i/>
        <sz val="8"/>
        <rFont val="Arial"/>
        <family val="2"/>
        <charset val="238"/>
      </rPr>
      <t xml:space="preserve"> wyrażanie uznania za osiągnięcia pedagogiczno – wychowawcze</t>
    </r>
  </si>
  <si>
    <r>
      <t>Klasyfikacja:</t>
    </r>
    <r>
      <rPr>
        <i/>
        <sz val="8"/>
        <rFont val="Arial"/>
        <family val="2"/>
        <charset val="238"/>
      </rPr>
      <t xml:space="preserve"> rozdział: 80195, 85495</t>
    </r>
  </si>
  <si>
    <r>
      <t>Cel:</t>
    </r>
    <r>
      <rPr>
        <i/>
        <sz val="8"/>
        <rFont val="Arial"/>
        <family val="2"/>
        <charset val="238"/>
      </rPr>
      <t xml:space="preserve"> realizacja programów edukacyjnych o charakterze innowacyjnym, olimpiad, konkursów i uroczystości szkolnych</t>
    </r>
  </si>
  <si>
    <r>
      <t>Cel:</t>
    </r>
    <r>
      <rPr>
        <i/>
        <sz val="8"/>
        <rFont val="Arial"/>
        <family val="2"/>
        <charset val="238"/>
      </rPr>
      <t xml:space="preserve"> organizowanie wypoczynku dzieci i młodzieży</t>
    </r>
  </si>
  <si>
    <r>
      <t>Klasyfikacja:</t>
    </r>
    <r>
      <rPr>
        <i/>
        <sz val="8"/>
        <rFont val="Arial"/>
        <family val="2"/>
        <charset val="238"/>
      </rPr>
      <t xml:space="preserve"> rozdział: 85412</t>
    </r>
  </si>
  <si>
    <r>
      <t>Cel:</t>
    </r>
    <r>
      <rPr>
        <i/>
        <sz val="8"/>
        <rFont val="Arial"/>
        <family val="2"/>
        <charset val="238"/>
      </rPr>
      <t xml:space="preserve"> wspieranie i nagradzanie uczniów za osiągnięcia w nauce</t>
    </r>
  </si>
  <si>
    <r>
      <t>Klasyfikacja:</t>
    </r>
    <r>
      <rPr>
        <i/>
        <sz val="8"/>
        <rFont val="Arial"/>
        <family val="2"/>
        <charset val="238"/>
      </rPr>
      <t xml:space="preserve"> rozdział: 85415</t>
    </r>
  </si>
  <si>
    <r>
      <t>Cel:</t>
    </r>
    <r>
      <rPr>
        <i/>
        <sz val="8"/>
        <rFont val="Arial"/>
        <family val="2"/>
        <charset val="238"/>
      </rPr>
      <t xml:space="preserve"> zapewnienie dożywienia uczniom z rodzin najuboższych</t>
    </r>
  </si>
  <si>
    <r>
      <t>Cel:</t>
    </r>
    <r>
      <rPr>
        <i/>
        <sz val="8"/>
        <rFont val="Arial"/>
        <family val="2"/>
        <charset val="238"/>
      </rPr>
      <t xml:space="preserve"> zapewnienie wyposażenia w komplet podręczników szkolnych dzieci z rodzin najuboższych</t>
    </r>
  </si>
  <si>
    <r>
      <t>Cel:</t>
    </r>
    <r>
      <rPr>
        <i/>
        <sz val="8"/>
        <rFont val="Arial"/>
        <family val="2"/>
        <charset val="238"/>
      </rPr>
      <t xml:space="preserve"> edukacja obywatelska, samorządowa i patriotyczna dzieci i młodzieży</t>
    </r>
  </si>
  <si>
    <r>
      <t>Cel:</t>
    </r>
    <r>
      <rPr>
        <i/>
        <sz val="8"/>
        <rFont val="Arial"/>
        <family val="2"/>
        <charset val="238"/>
      </rPr>
      <t xml:space="preserve"> realizacja projektu zgodnie z umową o dofinansowanie</t>
    </r>
  </si>
  <si>
    <r>
      <t>Cel:</t>
    </r>
    <r>
      <rPr>
        <i/>
        <sz val="8"/>
        <rFont val="Arial"/>
        <family val="2"/>
        <charset val="238"/>
      </rPr>
      <t xml:space="preserve"> realizacja obowiązków nałożonych na m.st. Warszawa w przedmiotowym zakresie zadania</t>
    </r>
  </si>
  <si>
    <t>Plan po zmianach</t>
  </si>
  <si>
    <t>Realizacja programów edukacyjno-oświatowych (w tym UE) - zadanie 9</t>
  </si>
  <si>
    <t>Programy edukacyjno - oświatowe</t>
  </si>
  <si>
    <t>Projekty edukacyjno - oświatowe realizowane w ramach programów Unii Europejskiej</t>
  </si>
  <si>
    <t/>
  </si>
  <si>
    <t>Prowadzenie przedszkoli specjalnych - zadanie 2</t>
  </si>
  <si>
    <t>Wykonanie</t>
  </si>
  <si>
    <t>Prowadzenie stołówek szkolnych i przedszkolnych - zadanie 30</t>
  </si>
  <si>
    <t>Prowadzenie publicznych przedszkoli i innych form wychowania przedszkolnego</t>
  </si>
  <si>
    <t>Dotacje dla niepublicznych przedszkoli i innych form wychowania przedszkolnego</t>
  </si>
  <si>
    <t>Prowadzenie przedszkoli i innych form wychowania przedszkolnego - zadanie 1</t>
  </si>
  <si>
    <t>Wskaźnik</t>
  </si>
  <si>
    <t>Wyszczególnienie</t>
  </si>
  <si>
    <t>V</t>
  </si>
  <si>
    <t>2.2.5. EDUKACJA</t>
  </si>
  <si>
    <t>V/1</t>
  </si>
  <si>
    <t>B/V/1/1</t>
  </si>
  <si>
    <t>B/V/1/1/1</t>
  </si>
  <si>
    <t>Kalkulacja:</t>
  </si>
  <si>
    <t>- liczba placówek</t>
  </si>
  <si>
    <t>- liczba uczniów</t>
  </si>
  <si>
    <t>- liczba etatów pedagogicznych (średniorocznie)</t>
  </si>
  <si>
    <t>- liczba etatów obsługi i administracji (średniorocznie)</t>
  </si>
  <si>
    <t>wynagrodzenia i pochodne</t>
  </si>
  <si>
    <t>- wynagrodzenia osobowe pracowników</t>
  </si>
  <si>
    <t>- dodatkowe wynagrodzenia roczne</t>
  </si>
  <si>
    <t>- wynagrodzenia bezosobowe</t>
  </si>
  <si>
    <t>- pochodne od wynagrodzeń</t>
  </si>
  <si>
    <t>Podstawa prawna:</t>
  </si>
  <si>
    <t>B/V/1/1/2</t>
  </si>
  <si>
    <t>B/V/1/2</t>
  </si>
  <si>
    <t>B/V/1/2/1</t>
  </si>
  <si>
    <t>Prowadzenie publicznych przedszkoli specjalnych</t>
  </si>
  <si>
    <t>B/V/1/2/2</t>
  </si>
  <si>
    <t>Dotacje dla niepublicznych przedszkoli specjalnych</t>
  </si>
  <si>
    <t>B/V/1/3</t>
  </si>
  <si>
    <t>Prowadzenie oddziałów "0" w szkołach podstawowych - zadanie 3</t>
  </si>
  <si>
    <t>B/V/1/3/1</t>
  </si>
  <si>
    <t>Prowadzenie publicznych oddziałów "0" w szkołach podstawowych</t>
  </si>
  <si>
    <t>B/V/1/3/2</t>
  </si>
  <si>
    <t>Dotacje dla niepublicznych oddziałów "0" w szkołach podstawowych</t>
  </si>
  <si>
    <t>B/V/1/4</t>
  </si>
  <si>
    <t>Prowadzenie szkół podstawowych - zadanie 4</t>
  </si>
  <si>
    <t>B/V/1/4/1</t>
  </si>
  <si>
    <t>Prowadzenie publicznych szkół podstawowych</t>
  </si>
  <si>
    <t>B/V/1/4/2</t>
  </si>
  <si>
    <t>Dotacje dla niepublicznych szkół podstawowych</t>
  </si>
  <si>
    <t>B/V/1/8</t>
  </si>
  <si>
    <t>Prowadzenie liceów ogólnokształcących - zadanie 8</t>
  </si>
  <si>
    <t>B/V/1/8/1</t>
  </si>
  <si>
    <t>Prowadzenie publicznych liceów ogólnokształcących</t>
  </si>
  <si>
    <t>B/V/1/8/2</t>
  </si>
  <si>
    <t>Dotacje dla niepublicznych liceów ogólnokształcących</t>
  </si>
  <si>
    <t>B/V/1/15</t>
  </si>
  <si>
    <t>Prowadzenie publicznych szkół artystycznych - zadanie 15</t>
  </si>
  <si>
    <t>B/V/1/16</t>
  </si>
  <si>
    <t>B/V/1/19</t>
  </si>
  <si>
    <t>Prowadzenie publicznych poradni psychologiczno-pedagogicznych - zadanie 19</t>
  </si>
  <si>
    <t>B/V/1/20</t>
  </si>
  <si>
    <t>Prowadzenie internatów i burs szkolnych - zadanie 20</t>
  </si>
  <si>
    <t>B/V/1/20/1</t>
  </si>
  <si>
    <t>Prowadzenie publicznych internatów i burs szkolnych</t>
  </si>
  <si>
    <t>B/V/1/20/2</t>
  </si>
  <si>
    <t>Dotacje dla niepublicznych internatów i burs szkolnych</t>
  </si>
  <si>
    <t>B/V/1/21</t>
  </si>
  <si>
    <t>Prowadzenie świetlic szkolnych - zadanie 21</t>
  </si>
  <si>
    <t>B/V/1/22</t>
  </si>
  <si>
    <t>Prowadzenie placówek wychowania pozaszkolnego - zadanie 22</t>
  </si>
  <si>
    <t>B/V/1/22/1</t>
  </si>
  <si>
    <t>B/V/1/27</t>
  </si>
  <si>
    <t>Remonty w przedszkolach, szkołach i placówkach oświatowych - zadanie 27</t>
  </si>
  <si>
    <t>B/V/1/28</t>
  </si>
  <si>
    <t>Zajęcia dla uczniów na basenach i w halach sportowych - zadanie 28</t>
  </si>
  <si>
    <t>B/V/1/29</t>
  </si>
  <si>
    <t>Dowożenie uczniów do szkół - zadanie 29</t>
  </si>
  <si>
    <t>B/V/1/30</t>
  </si>
  <si>
    <t>- liczba etatów (średniorocznie)</t>
  </si>
  <si>
    <t>B/V/1/32</t>
  </si>
  <si>
    <t>Wczesne wspomaganie rozwoju dziecka - zadanie 32</t>
  </si>
  <si>
    <t>Dotacje dla placówek niepublicznych realizujących zadania w zakresie wczesnego wspomagania rozwoju dziecka</t>
  </si>
  <si>
    <t>V/2</t>
  </si>
  <si>
    <t>Pozostałe zadania z zakresu oświaty i wychowania - program 2</t>
  </si>
  <si>
    <t>B/V/2/1</t>
  </si>
  <si>
    <t>Zarządzanie finansami oświaty - zadanie 1</t>
  </si>
  <si>
    <t>B/V/2/2</t>
  </si>
  <si>
    <t>Postępowania związane z awansem zawodowym nauczycieli - zadanie 2</t>
  </si>
  <si>
    <t>B/V/2/3</t>
  </si>
  <si>
    <t>Dokształcanie i doskonalenie nauczycieli - zadanie 3</t>
  </si>
  <si>
    <t>B/V/2/4</t>
  </si>
  <si>
    <t>Fundusz socjalny dla emerytowanych pracowników oświaty - zadanie 4</t>
  </si>
  <si>
    <t>- liczba emerytowanych pracowników oświaty</t>
  </si>
  <si>
    <t>B/V/2/5</t>
  </si>
  <si>
    <t>Nagrody dla nauczycieli - zadanie 5</t>
  </si>
  <si>
    <t>B/V/2/6</t>
  </si>
  <si>
    <t>Organizacja olimpiad, konkursów i uroczystości szkolnych oraz realizacja programów o charakterze innowacyjnym - zadanie 6</t>
  </si>
  <si>
    <t>B/V/2/7</t>
  </si>
  <si>
    <t>Wypoczynek dzieci i młodzieży szkolnej - zadanie 7</t>
  </si>
  <si>
    <t>B/V/2/8</t>
  </si>
  <si>
    <t>B/V/2/8/1</t>
  </si>
  <si>
    <t>Stypendia dla uczniów</t>
  </si>
  <si>
    <t>B/V/2/8/2</t>
  </si>
  <si>
    <t>Stypendia socjalne</t>
  </si>
  <si>
    <t>Inne formy pomocy dla uczniów</t>
  </si>
  <si>
    <t>B/V/2/8/3</t>
  </si>
  <si>
    <t>Dożywianie uczniów</t>
  </si>
  <si>
    <t>B/V/2/8/6</t>
  </si>
  <si>
    <t>B/V/2/9</t>
  </si>
  <si>
    <t>B/V/2/9/1</t>
  </si>
  <si>
    <t>B/V/2/9/2</t>
  </si>
  <si>
    <t>B/V/2/10</t>
  </si>
  <si>
    <t>Inne zadania (utrzymanie związków zawodowych, wypłata zasądzonych rent za zlikwidowanie jednostki) - zadanie 10</t>
  </si>
  <si>
    <t>Prowadzenie publicznych placówek wychowania pozaszkolnego</t>
  </si>
  <si>
    <t>- liczba uczniów dowożonych do szkół</t>
  </si>
  <si>
    <r>
      <t>Klasyfikacja:</t>
    </r>
    <r>
      <rPr>
        <i/>
        <sz val="8"/>
        <rFont val="Arial"/>
        <family val="2"/>
        <charset val="238"/>
      </rPr>
      <t xml:space="preserve"> rozdział: 80104, 80106</t>
    </r>
  </si>
  <si>
    <r>
      <t>Cel:</t>
    </r>
    <r>
      <rPr>
        <i/>
        <sz val="8"/>
        <rFont val="Arial"/>
        <family val="2"/>
        <charset val="238"/>
      </rPr>
      <t xml:space="preserve"> pełnienie funkcji dydaktycznych, opiekuńczych, wychowawczych wobec dzieci w wieku 3-5 lat</t>
    </r>
  </si>
  <si>
    <r>
      <t>Dysponent:</t>
    </r>
    <r>
      <rPr>
        <i/>
        <sz val="8"/>
        <rFont val="Arial"/>
        <family val="2"/>
        <charset val="238"/>
      </rPr>
      <t xml:space="preserve"> Dzielnicowe Biuro Finansów Oświaty</t>
    </r>
  </si>
  <si>
    <r>
      <t>Klasyfikacja:</t>
    </r>
    <r>
      <rPr>
        <i/>
        <sz val="8"/>
        <rFont val="Arial"/>
        <family val="2"/>
        <charset val="238"/>
      </rPr>
      <t xml:space="preserve"> rozdział: 80105</t>
    </r>
  </si>
  <si>
    <r>
      <t>Cel:</t>
    </r>
    <r>
      <rPr>
        <i/>
        <sz val="8"/>
        <rFont val="Arial"/>
        <family val="2"/>
        <charset val="238"/>
      </rPr>
      <t xml:space="preserve"> pełnienie funkcji dydaktycznych, opiekuńczych, wychowawczych wobec dzieci w wieku 3-5 lat posiadających orzeczenia o potrzebie kształcenia specjalnego</t>
    </r>
  </si>
  <si>
    <r>
      <t>Klasyfikacja:</t>
    </r>
    <r>
      <rPr>
        <i/>
        <sz val="8"/>
        <rFont val="Arial"/>
        <family val="2"/>
        <charset val="238"/>
      </rPr>
      <t xml:space="preserve"> rozdział: 80103</t>
    </r>
  </si>
  <si>
    <r>
      <t>Cel:</t>
    </r>
    <r>
      <rPr>
        <i/>
        <sz val="8"/>
        <rFont val="Arial"/>
        <family val="2"/>
        <charset val="238"/>
      </rPr>
      <t xml:space="preserve"> realizacja rocznego przygotowania przedszkolnego</t>
    </r>
  </si>
  <si>
    <r>
      <t>Klasyfikacja:</t>
    </r>
    <r>
      <rPr>
        <i/>
        <sz val="8"/>
        <rFont val="Arial"/>
        <family val="2"/>
        <charset val="238"/>
      </rPr>
      <t xml:space="preserve"> rozdział: 80101</t>
    </r>
  </si>
  <si>
    <r>
      <t>Cel:</t>
    </r>
    <r>
      <rPr>
        <i/>
        <sz val="8"/>
        <rFont val="Arial"/>
        <family val="2"/>
        <charset val="238"/>
      </rPr>
      <t xml:space="preserve"> realizacja ramowego programu nauczania podstawowego etapu edukacyjnego oraz zapewnienie właściwego rozwoju, opieki i wychowania</t>
    </r>
  </si>
  <si>
    <r>
      <t>Klasyfikacja:</t>
    </r>
    <r>
      <rPr>
        <i/>
        <sz val="8"/>
        <rFont val="Arial"/>
        <family val="2"/>
        <charset val="238"/>
      </rPr>
      <t xml:space="preserve"> rozdział: 80120</t>
    </r>
  </si>
  <si>
    <r>
      <t>Cel:</t>
    </r>
    <r>
      <rPr>
        <i/>
        <sz val="8"/>
        <rFont val="Arial"/>
        <family val="2"/>
        <charset val="238"/>
      </rPr>
      <t xml:space="preserve"> realizacja ramowego programu nauczania w trzyletnim okresie nauki w liceum</t>
    </r>
  </si>
  <si>
    <r>
      <t>Cel:</t>
    </r>
    <r>
      <rPr>
        <i/>
        <sz val="8"/>
        <rFont val="Arial"/>
        <family val="2"/>
        <charset val="238"/>
      </rPr>
      <t xml:space="preserve"> stworzenie możliwości rozwoju uzdolnień artystycznych dzieci i młodzieży</t>
    </r>
  </si>
  <si>
    <r>
      <t>Klasyfikacja:</t>
    </r>
    <r>
      <rPr>
        <i/>
        <sz val="8"/>
        <rFont val="Arial"/>
        <family val="2"/>
        <charset val="238"/>
      </rPr>
      <t xml:space="preserve"> rozdział: 80132</t>
    </r>
  </si>
  <si>
    <r>
      <t>Cel:</t>
    </r>
    <r>
      <rPr>
        <i/>
        <sz val="8"/>
        <rFont val="Arial"/>
        <family val="2"/>
        <charset val="238"/>
      </rPr>
      <t xml:space="preserve"> inicjowanie oraz koordynowanie działań związanych z organizowaniem szkoleń, kursów umożliwiających nabywanie i uzupełnienie wiedzy</t>
    </r>
  </si>
  <si>
    <r>
      <t>Klasyfikacja:</t>
    </r>
    <r>
      <rPr>
        <i/>
        <sz val="8"/>
        <rFont val="Arial"/>
        <family val="2"/>
        <charset val="238"/>
      </rPr>
      <t xml:space="preserve"> rozdział: 80140</t>
    </r>
  </si>
  <si>
    <r>
      <t>Klasyfikacja:</t>
    </r>
    <r>
      <rPr>
        <i/>
        <sz val="8"/>
        <rFont val="Arial"/>
        <family val="2"/>
        <charset val="238"/>
      </rPr>
      <t xml:space="preserve"> rozdział: 85406</t>
    </r>
  </si>
  <si>
    <r>
      <t>Klasyfikacja:</t>
    </r>
    <r>
      <rPr>
        <i/>
        <sz val="8"/>
        <rFont val="Arial"/>
        <family val="2"/>
        <charset val="238"/>
      </rPr>
      <t xml:space="preserve"> rozdział: 85410</t>
    </r>
  </si>
  <si>
    <r>
      <t>Cel:</t>
    </r>
    <r>
      <rPr>
        <i/>
        <sz val="8"/>
        <rFont val="Arial"/>
        <family val="2"/>
        <charset val="238"/>
      </rPr>
      <t xml:space="preserve"> zabezpieczenie opieki całodobowej dla dzieci i młodzieży nie mogących pobierać nauki w miejscu zamieszkania</t>
    </r>
  </si>
  <si>
    <r>
      <t>Cel:</t>
    </r>
    <r>
      <rPr>
        <i/>
        <sz val="8"/>
        <rFont val="Arial"/>
        <family val="2"/>
        <charset val="238"/>
      </rPr>
      <t xml:space="preserve"> pełnienie funkcji dydaktycznych, opiekuńczych, wychowawczych wobec dzieci uczęszczających do szkół podstawowych</t>
    </r>
  </si>
  <si>
    <r>
      <t>Klasyfikacja:</t>
    </r>
    <r>
      <rPr>
        <i/>
        <sz val="8"/>
        <rFont val="Arial"/>
        <family val="2"/>
        <charset val="238"/>
      </rPr>
      <t xml:space="preserve"> rozdział: 85407</t>
    </r>
  </si>
  <si>
    <r>
      <t>Cel:</t>
    </r>
    <r>
      <rPr>
        <i/>
        <sz val="8"/>
        <rFont val="Arial"/>
        <family val="2"/>
        <charset val="238"/>
      </rPr>
      <t xml:space="preserve"> aktywizacja edukacyjna i artystyczna dzieci i młodzieży</t>
    </r>
  </si>
  <si>
    <r>
      <t>Cel:</t>
    </r>
    <r>
      <rPr>
        <i/>
        <sz val="8"/>
        <rFont val="Arial"/>
        <family val="2"/>
        <charset val="238"/>
      </rPr>
      <t xml:space="preserve"> poprawa stanu technicznego oraz zapewnienie sprawnego funkcjonowania budynków oświatowych</t>
    </r>
  </si>
  <si>
    <r>
      <t>Cel:</t>
    </r>
    <r>
      <rPr>
        <i/>
        <sz val="8"/>
        <rFont val="Arial"/>
        <family val="2"/>
        <charset val="238"/>
      </rPr>
      <t xml:space="preserve"> zapewnienie możliwości rozwoju fizycznego dzieci i młodzieży</t>
    </r>
  </si>
  <si>
    <r>
      <t>Cel:</t>
    </r>
    <r>
      <rPr>
        <i/>
        <sz val="8"/>
        <rFont val="Arial"/>
        <family val="2"/>
        <charset val="238"/>
      </rPr>
      <t xml:space="preserve"> zapewnienie transportu do szkół dzieci i młodzieży niepełnosprawnej</t>
    </r>
  </si>
  <si>
    <r>
      <t>Klasyfikacja:</t>
    </r>
    <r>
      <rPr>
        <i/>
        <sz val="8"/>
        <rFont val="Arial"/>
        <family val="2"/>
        <charset val="238"/>
      </rPr>
      <t xml:space="preserve"> rozdział: 80113</t>
    </r>
  </si>
  <si>
    <r>
      <t>Klasyfikacja:</t>
    </r>
    <r>
      <rPr>
        <i/>
        <sz val="8"/>
        <rFont val="Arial"/>
        <family val="2"/>
        <charset val="238"/>
      </rPr>
      <t xml:space="preserve"> rozdział: 80148</t>
    </r>
  </si>
  <si>
    <t>Oświata i edukacyjna opieka wychowawcza - program 1</t>
  </si>
  <si>
    <t xml:space="preserve">Dotacje dla organizacji prowadzących działalność pożytku publicznego </t>
  </si>
  <si>
    <t>Wydatki osobowe niezaliczone do wynagrodzeń</t>
  </si>
  <si>
    <t>Zakup materiałów i wyposażenia</t>
  </si>
  <si>
    <t>Zakup energii</t>
  </si>
  <si>
    <t>Zakup usług zdrowotnych</t>
  </si>
  <si>
    <t>Zakup usług pozostałych</t>
  </si>
  <si>
    <t>Odpisy na zakładowy fundusz świadczeń socjalnych</t>
  </si>
  <si>
    <t>Wpłaty na Państwowy Fundusz Rehabilitacji Osób Niepełnosprawnych</t>
  </si>
  <si>
    <t>Koszty postępowania sądowego i prokuratorskiego</t>
  </si>
  <si>
    <t>Zakup usług obejmujących wykonanie ekspertyz, analiz i opinii</t>
  </si>
  <si>
    <t>Opłaty za administrowanie i czynsze za budynki, lokale i pomieszczenia garażowe</t>
  </si>
  <si>
    <t>Różne opłaty i składki</t>
  </si>
  <si>
    <t>Zakup środków żywności</t>
  </si>
  <si>
    <t>Podatek od nieruchomości</t>
  </si>
  <si>
    <t>Opłaty na rzecz budżetu państwa</t>
  </si>
  <si>
    <t>Opłaty na rzecz budżetów jednostek samorządu terytorialnego</t>
  </si>
  <si>
    <t>Pozostałe odsetki</t>
  </si>
  <si>
    <t>Kary i odszkodowania wypłacane na rzecz osób fizycznych</t>
  </si>
  <si>
    <t>Zasądzone renty</t>
  </si>
  <si>
    <t>Podatek od towarów i usług (VAT)</t>
  </si>
  <si>
    <t>Pozostałe podatki na rzecz budżetów jednostek samorządu terytorialnego</t>
  </si>
  <si>
    <t>wynik</t>
  </si>
  <si>
    <t>Niewłaściwe obciążenia oraz uznania rachunków bieżących</t>
  </si>
  <si>
    <t>Stypendia za wyniki w nauce</t>
  </si>
  <si>
    <t>remonty w szkołach podstawowych</t>
  </si>
  <si>
    <t>remonty w oddziałach "0" w szkołach podstawowych</t>
  </si>
  <si>
    <t>remonty w przedszkolach</t>
  </si>
  <si>
    <t>remonty w przedszkolach specjalnych</t>
  </si>
  <si>
    <t>remonty w dzielnicowym biurze finansów oświaty</t>
  </si>
  <si>
    <t>remonty w liceach ogólnokształcących</t>
  </si>
  <si>
    <t>remonty w szkołach artystycznych</t>
  </si>
  <si>
    <t>remonty w stołówkach szkolnych i przedszkolnych</t>
  </si>
  <si>
    <t>remonty w świetlicach szkolnych</t>
  </si>
  <si>
    <t>remonty w placówkach prowadzących wczesne wspomaganie rozwoju dziecka</t>
  </si>
  <si>
    <t>remonty w poradniach psychologiczno-pedagogicznych</t>
  </si>
  <si>
    <t>remonty w placówkach wychowania pozaszkolnego</t>
  </si>
  <si>
    <t>remonty w internatach i bursach szkolnych</t>
  </si>
  <si>
    <t>W_P1_H_WYD</t>
  </si>
  <si>
    <t xml:space="preserve">Szkolenia pracowników </t>
  </si>
  <si>
    <t>Wyjazdy służbowe krajowe</t>
  </si>
  <si>
    <t>Wyjazdy służbowe zagraniczne</t>
  </si>
  <si>
    <r>
      <rPr>
        <i/>
        <u/>
        <sz val="8"/>
        <rFont val="Arial"/>
        <family val="2"/>
        <charset val="238"/>
      </rPr>
      <t>Cel:</t>
    </r>
    <r>
      <rPr>
        <i/>
        <sz val="8"/>
        <rFont val="Arial"/>
        <family val="2"/>
        <charset val="238"/>
      </rPr>
      <t xml:space="preserve"> umożliwienie dzieciom i młodzieży pokonywania barier dostępu do edukacji wynikających z trudnej sytuacji materialnej</t>
    </r>
  </si>
  <si>
    <t>Opłaty z tytułu zakupu usług telekomunikacyjnych</t>
  </si>
  <si>
    <t>remonty związane z realizacją zadań wymagających stosowania specjalnej organizacji nauki i metod pracy w przedszkolach, oddziałach przedszkolnych w szkołach podstawowych i innych formach wychowania przedszkolnego</t>
  </si>
  <si>
    <t>B/V/1/34</t>
  </si>
  <si>
    <t>B/V/1/34/1</t>
  </si>
  <si>
    <t>B/V/1/34/2</t>
  </si>
  <si>
    <t>Realizacja zadań wymagających stosowania specjalnej organizacji nauki i metod pracy - zadanie 34</t>
  </si>
  <si>
    <t>Realizacja zadań wymagających stosowania specjalnej organizacji nauki i metod pracy przez placówki publiczne</t>
  </si>
  <si>
    <t>Dotacje dla podmiotów niepublicznych realizujących zadania wymagające stosowania specjalnej organizacji nauki i metod pracy</t>
  </si>
  <si>
    <r>
      <t>Cel:</t>
    </r>
    <r>
      <rPr>
        <i/>
        <sz val="8"/>
        <rFont val="Arial"/>
        <family val="2"/>
        <charset val="238"/>
      </rPr>
      <t xml:space="preserve"> realizacja zadań wymagających stosowania specjalnej organizacji nauki i metod pracy dla dzieci i młodzieży</t>
    </r>
  </si>
  <si>
    <r>
      <t>Klasyfikacja:</t>
    </r>
    <r>
      <rPr>
        <i/>
        <sz val="8"/>
        <rFont val="Arial"/>
        <family val="2"/>
        <charset val="238"/>
      </rPr>
      <t xml:space="preserve"> rozdział: 80149</t>
    </r>
  </si>
  <si>
    <r>
      <t>Klasyfikacja:</t>
    </r>
    <r>
      <rPr>
        <i/>
        <sz val="8"/>
        <rFont val="Arial"/>
        <family val="2"/>
        <charset val="238"/>
      </rPr>
      <t xml:space="preserve"> rozdział: 80150</t>
    </r>
  </si>
  <si>
    <t>Zakup środków dydaktycznych i książek</t>
  </si>
  <si>
    <t>B/V/1/35</t>
  </si>
  <si>
    <t>Kwalifikacyjne kursy zawodowe - zadanie 35</t>
  </si>
  <si>
    <t>B/V/1/35/1</t>
  </si>
  <si>
    <t>Prowadzenie kwalifikacyjnych kursów zawodowych w placówkach publicznych</t>
  </si>
  <si>
    <r>
      <t>Cel:</t>
    </r>
    <r>
      <rPr>
        <i/>
        <sz val="8"/>
        <rFont val="Arial"/>
        <family val="2"/>
        <charset val="238"/>
      </rPr>
      <t xml:space="preserve"> zdobywanie kwalifikacji zawodowych przez osoby dorosłe</t>
    </r>
  </si>
  <si>
    <r>
      <t>Klasyfikacja:</t>
    </r>
    <r>
      <rPr>
        <i/>
        <sz val="8"/>
        <rFont val="Arial"/>
        <family val="2"/>
        <charset val="238"/>
      </rPr>
      <t xml:space="preserve"> rozdział: 80151</t>
    </r>
  </si>
  <si>
    <t>B/V/1/35/2</t>
  </si>
  <si>
    <t>Dotacje dla placówek niepublicznych na prowadzenie kwalifikacyjnych kursów zawodowych</t>
  </si>
  <si>
    <t xml:space="preserve">Nagrody konkursowe </t>
  </si>
  <si>
    <r>
      <t>Klasyfikacja:</t>
    </r>
    <r>
      <rPr>
        <i/>
        <sz val="8"/>
        <rFont val="Arial"/>
        <family val="2"/>
        <charset val="238"/>
      </rPr>
      <t xml:space="preserve"> rozdział: 85416</t>
    </r>
  </si>
  <si>
    <t>Opis</t>
  </si>
  <si>
    <t>B/V/1/36</t>
  </si>
  <si>
    <t>Prowadzenie techników - zadanie 36</t>
  </si>
  <si>
    <r>
      <t>Klasyfikacja:</t>
    </r>
    <r>
      <rPr>
        <i/>
        <sz val="8"/>
        <rFont val="Arial"/>
        <family val="2"/>
        <charset val="238"/>
      </rPr>
      <t xml:space="preserve"> rozdział: 80115</t>
    </r>
  </si>
  <si>
    <t>B/V/1/36/1</t>
  </si>
  <si>
    <t>Prowadzenie publicznych techników</t>
  </si>
  <si>
    <r>
      <t>Cel:</t>
    </r>
    <r>
      <rPr>
        <i/>
        <sz val="8"/>
        <rFont val="Arial"/>
        <family val="2"/>
        <charset val="238"/>
      </rPr>
      <t xml:space="preserve"> realizacja nauczania w profilach kształcenia ogólnozawodowego w technikach</t>
    </r>
  </si>
  <si>
    <t>OPIS</t>
  </si>
  <si>
    <t>B/V/1/36/2</t>
  </si>
  <si>
    <t>Dotacje dla niepublicznych techników</t>
  </si>
  <si>
    <t>B/V/1/37</t>
  </si>
  <si>
    <t>Prowadzenie szkół policealnych - zadanie 37</t>
  </si>
  <si>
    <r>
      <t>Klasyfikacja:</t>
    </r>
    <r>
      <rPr>
        <i/>
        <sz val="8"/>
        <rFont val="Arial"/>
        <family val="2"/>
        <charset val="238"/>
      </rPr>
      <t xml:space="preserve"> rozdział: 80116</t>
    </r>
  </si>
  <si>
    <t>B/V/1/37/1</t>
  </si>
  <si>
    <t>Prowadzenie publicznych szkół policealnych</t>
  </si>
  <si>
    <r>
      <t>Cel:</t>
    </r>
    <r>
      <rPr>
        <i/>
        <sz val="8"/>
        <rFont val="Arial"/>
        <family val="2"/>
        <charset val="238"/>
      </rPr>
      <t xml:space="preserve"> realizacja nauczania w profilach kształcenia ogólnozawodowego w szkołach policealnych</t>
    </r>
  </si>
  <si>
    <t>B/V/1/37/2</t>
  </si>
  <si>
    <t>Dotacje dla niepublicznych szkół policealnych</t>
  </si>
  <si>
    <t>B/V/1/38</t>
  </si>
  <si>
    <t>Prowadzenie branżowych szkół I i II stopnia - zadanie 38</t>
  </si>
  <si>
    <r>
      <t>Klasyfikacja:</t>
    </r>
    <r>
      <rPr>
        <i/>
        <sz val="8"/>
        <rFont val="Arial"/>
        <family val="2"/>
        <charset val="238"/>
      </rPr>
      <t xml:space="preserve"> rozdział: 80117</t>
    </r>
  </si>
  <si>
    <t>B/V/1/38/1</t>
  </si>
  <si>
    <t>Prowadzenie publicznych branżowych szkół I i II stopnia</t>
  </si>
  <si>
    <r>
      <t>Cel:</t>
    </r>
    <r>
      <rPr>
        <i/>
        <sz val="8"/>
        <rFont val="Arial"/>
        <family val="2"/>
        <charset val="238"/>
      </rPr>
      <t xml:space="preserve"> realizacja nauczania w profilach kształcenia ogólnozawodowego w branżowych szkołach I i II stopnia</t>
    </r>
  </si>
  <si>
    <t>B/V/1/38/2</t>
  </si>
  <si>
    <t>Dotacje dla niepublicznych branżowych szkół I i II stopnia</t>
  </si>
  <si>
    <t>Wyposażenie szkół w podręczniki, materiały edukacyjne lub materiały ćwiczeniowe - zadanie 39</t>
  </si>
  <si>
    <r>
      <t>Klasyfikacja:</t>
    </r>
    <r>
      <rPr>
        <i/>
        <sz val="8"/>
        <rFont val="Arial"/>
        <family val="2"/>
        <charset val="238"/>
      </rPr>
      <t xml:space="preserve"> rozdział: 80153</t>
    </r>
  </si>
  <si>
    <t xml:space="preserve">Wyposażenie szkół publicznych w podręczniki, materiały edukacyjne lub materiały ćwiczeniowe </t>
  </si>
  <si>
    <t>Dotacje na sfinansowanie wyposażenia placówek niepublicznych w podręczniki, materiały edukacyjne lub materiały ćwiczeniowe</t>
  </si>
  <si>
    <t>B/V/1/39</t>
  </si>
  <si>
    <t>B/V/1/39/1</t>
  </si>
  <si>
    <t>B/V/1/39/2</t>
  </si>
  <si>
    <t>remonty w technikach</t>
  </si>
  <si>
    <t>remonty w szkołach policealnych</t>
  </si>
  <si>
    <r>
      <t>Klasyfikacja:</t>
    </r>
    <r>
      <rPr>
        <i/>
        <sz val="8"/>
        <rFont val="Arial"/>
        <family val="2"/>
        <charset val="238"/>
      </rPr>
      <t xml:space="preserve"> rozdział: 80149, 80150, 80152</t>
    </r>
  </si>
  <si>
    <r>
      <t>Klasyfikacja:</t>
    </r>
    <r>
      <rPr>
        <i/>
        <sz val="8"/>
        <rFont val="Arial"/>
        <family val="2"/>
        <charset val="238"/>
      </rPr>
      <t xml:space="preserve"> rozdział: 80152</t>
    </r>
  </si>
  <si>
    <t xml:space="preserve">remonty związane z realizacją zadań wymagających stosowania specjalnej organizacji nauki i metod pracy w gimnazjach, klasach dotychczasowego gimnazjum prowadzonych w szkołach innego typu, liceach ogólnokształcących, technikach, szkołach policealnych, branżowych szkołach I i II stopnia i klasach dotychczasowej zasadniczej szkoły zawodowej prowadzonych w branżowych szkołach I stopnia oraz szkołach artystycznych </t>
  </si>
  <si>
    <t>- liczba dzieci/uczniów, korzystających z zajęć organizowanych w placówkach niepublicznych</t>
  </si>
  <si>
    <t>- liczba dzieci/uczniów, korzystających z zajęć organizowanych w placówkach publicznych</t>
  </si>
  <si>
    <t>- liczba placówek niepublicznych, które realizują zadania w zakresie wczesnego wspomagania rozwoju dziecka</t>
  </si>
  <si>
    <t>- liczba placówek publicznych, które realizują zadania w zakresie wczesnego wspomagania rozwoju dziecka</t>
  </si>
  <si>
    <t>- liczba placówek, w których organizowane są kursy zawodowe</t>
  </si>
  <si>
    <t>Odsetki od nieterminowych wpłat z tytułu pozostałych podatków i opłat</t>
  </si>
  <si>
    <t>Odsetki od nieterminowych wpłat podatku od towarów i usług (VAT)</t>
  </si>
  <si>
    <t xml:space="preserve">Szczegóły (dotyczy wykonania)
kwota/
liczba/szt. </t>
  </si>
  <si>
    <r>
      <t>Klasyfikacja:</t>
    </r>
    <r>
      <rPr>
        <i/>
        <sz val="8"/>
        <rFont val="Arial"/>
        <family val="2"/>
        <charset val="238"/>
      </rPr>
      <t xml:space="preserve"> rozdział: 75085</t>
    </r>
  </si>
  <si>
    <t>Dysponent 2:</t>
  </si>
  <si>
    <t>Dysponent 3:</t>
  </si>
  <si>
    <t xml:space="preserve">Uwaga: </t>
  </si>
  <si>
    <t>Proszę nie usuwać rozdziałów, które nie występują.</t>
  </si>
  <si>
    <t>Rozdział</t>
  </si>
  <si>
    <t>75085</t>
  </si>
  <si>
    <t>Wspólna obsługa jednostek samorządu terytorialnego</t>
  </si>
  <si>
    <t>ilość etatów obsługi i administracji (średniorocznie)</t>
  </si>
  <si>
    <r>
      <t xml:space="preserve">Szkoły podstawowe </t>
    </r>
    <r>
      <rPr>
        <b/>
        <i/>
        <sz val="9"/>
        <color rgb="FFFF0000"/>
        <rFont val="Arial"/>
        <family val="2"/>
        <charset val="238"/>
      </rPr>
      <t>(łącznie z danymi z rozdziału 80150)</t>
    </r>
  </si>
  <si>
    <t>- publiczne</t>
  </si>
  <si>
    <t>ilość placówek</t>
  </si>
  <si>
    <t xml:space="preserve">liczba uczniów </t>
  </si>
  <si>
    <t>ilość etatów pedagogicznych (średniorocznie)</t>
  </si>
  <si>
    <t>- niepubliczne i publiczne nie prowadzone przez m.st. Warszawa</t>
  </si>
  <si>
    <t>liczba uczniów</t>
  </si>
  <si>
    <t>Szkoły podstawowe specjalne</t>
  </si>
  <si>
    <r>
      <t>Oddziały przedszkolne w szkołach podstawowych</t>
    </r>
    <r>
      <rPr>
        <b/>
        <i/>
        <sz val="9"/>
        <color rgb="FFFF0000"/>
        <rFont val="Arial"/>
        <family val="2"/>
        <charset val="238"/>
      </rPr>
      <t xml:space="preserve"> (łącznie z danymi z rozdziału 80149)</t>
    </r>
  </si>
  <si>
    <t>80104</t>
  </si>
  <si>
    <r>
      <t xml:space="preserve">Przedszkola </t>
    </r>
    <r>
      <rPr>
        <b/>
        <i/>
        <sz val="9"/>
        <color rgb="FFFF0000"/>
        <rFont val="Arial"/>
        <family val="2"/>
        <charset val="238"/>
      </rPr>
      <t>(łącznie z danymi z rozdziału 80149)</t>
    </r>
  </si>
  <si>
    <t>80105</t>
  </si>
  <si>
    <t>Przedszkola specjalne</t>
  </si>
  <si>
    <t>80106</t>
  </si>
  <si>
    <r>
      <t xml:space="preserve">Inne formy wychowania przedszkolnego </t>
    </r>
    <r>
      <rPr>
        <b/>
        <i/>
        <sz val="9"/>
        <color rgb="FFFF0000"/>
        <rFont val="Arial"/>
        <family val="2"/>
        <charset val="238"/>
      </rPr>
      <t>(łącznie z danymi z rozdziału 80149)</t>
    </r>
  </si>
  <si>
    <t>80115</t>
  </si>
  <si>
    <r>
      <t xml:space="preserve">Technika </t>
    </r>
    <r>
      <rPr>
        <b/>
        <i/>
        <sz val="9"/>
        <color rgb="FFFF0000"/>
        <rFont val="Arial"/>
        <family val="2"/>
        <charset val="238"/>
      </rPr>
      <t>(łącznie z danymi z rozdziału 80152)</t>
    </r>
  </si>
  <si>
    <t>80116</t>
  </si>
  <si>
    <r>
      <t xml:space="preserve">Szkoły policealne </t>
    </r>
    <r>
      <rPr>
        <b/>
        <i/>
        <sz val="9"/>
        <color rgb="FFFF0000"/>
        <rFont val="Arial"/>
        <family val="2"/>
        <charset val="238"/>
      </rPr>
      <t>(łącznie z danymi z rozdziału 80152)</t>
    </r>
  </si>
  <si>
    <t>80117</t>
  </si>
  <si>
    <r>
      <t xml:space="preserve">Branżowe szkoły I i II stopnia </t>
    </r>
    <r>
      <rPr>
        <b/>
        <i/>
        <sz val="9"/>
        <color rgb="FFFF0000"/>
        <rFont val="Arial"/>
        <family val="2"/>
        <charset val="238"/>
      </rPr>
      <t>(łącznie z danymi z rozdziału 80152)</t>
    </r>
  </si>
  <si>
    <t>80120</t>
  </si>
  <si>
    <r>
      <t>Licea ogólnokształcące</t>
    </r>
    <r>
      <rPr>
        <b/>
        <i/>
        <sz val="9"/>
        <color rgb="FFFF0000"/>
        <rFont val="Arial"/>
        <family val="2"/>
        <charset val="238"/>
      </rPr>
      <t xml:space="preserve"> (łącznie z danymi z rozdziału 80152)</t>
    </r>
  </si>
  <si>
    <t>80121</t>
  </si>
  <si>
    <t>Licea ogólnokształcące specjalne</t>
  </si>
  <si>
    <t>80132</t>
  </si>
  <si>
    <r>
      <t xml:space="preserve">Szkoły artystyczne </t>
    </r>
    <r>
      <rPr>
        <b/>
        <i/>
        <sz val="9"/>
        <color rgb="FFFF0000"/>
        <rFont val="Arial"/>
        <family val="2"/>
        <charset val="238"/>
      </rPr>
      <t>(łącznie z danymi z rozdziału 80152)</t>
    </r>
  </si>
  <si>
    <t>80134</t>
  </si>
  <si>
    <t>Szkoły zawodowe specjalne</t>
  </si>
  <si>
    <t>80140</t>
  </si>
  <si>
    <t>80142</t>
  </si>
  <si>
    <t>Ośrodki szkolenia, dokształcania i doskonalenia kadr</t>
  </si>
  <si>
    <t>80148</t>
  </si>
  <si>
    <t>Stołówki szkolne i przedszkolne</t>
  </si>
  <si>
    <t>80149</t>
  </si>
  <si>
    <t>Realizacja zadań wymagających stosowania specjalnej organizacji nauki i metod pracy dla dzieci w przedszkolach, oddziałach przedszkolnych w szkołach podstawowych i innych formach wychowania przedszkolnego</t>
  </si>
  <si>
    <t>liczba dzieci posiadających orzeczenie o niepełnosprawności</t>
  </si>
  <si>
    <t>80150</t>
  </si>
  <si>
    <t>80151</t>
  </si>
  <si>
    <t>Kwalifikacyjne kursy zawodowe</t>
  </si>
  <si>
    <t>liczba uczestników kursów</t>
  </si>
  <si>
    <t>liczba placówek, w których realizowane są kursy zawodowe</t>
  </si>
  <si>
    <t>liczba placówek niepublicznych, w których realizowane są kursy zawodowe</t>
  </si>
  <si>
    <t>80152</t>
  </si>
  <si>
    <t xml:space="preserve">Realizacja zadań wymagających stosowania specjalnej organizacji nauki i metod pracy dla dzieci i młodzieży w gimnazjach i klasach dotychczasowego gimnazjum prowadzonych w szkołach innego typu, liceach ogólnokształcących, technikach, szkołach policealnych, branżowych szkołach I i II stopnia i klasach dotychczasowej zasadniczej szkoły zawodowej prowadzonych w branżowych szkołach I stopnia oraz szkołach artystycznych </t>
  </si>
  <si>
    <t>Świetlice szkolne</t>
  </si>
  <si>
    <t>85402</t>
  </si>
  <si>
    <t>Specjalne ośrodki wychowawcze</t>
  </si>
  <si>
    <t>85403</t>
  </si>
  <si>
    <t>Specjalne ośrodki szkolno-wychowawcze</t>
  </si>
  <si>
    <t>85404</t>
  </si>
  <si>
    <t>Wczesne wspomaganie rozwoju dziecka</t>
  </si>
  <si>
    <t>ilość placówek publicznych realizujących zadania z zakresu wczesnego wspomagania rozwoju</t>
  </si>
  <si>
    <t>liczba dzieci/uczniów korzystających z zajęć organizowanych w placówkach publicznych</t>
  </si>
  <si>
    <t>liczba placówek niepublicznych, które realizują zadania w zakresie wczesnego wspomagania rozwoju dziecka</t>
  </si>
  <si>
    <t>liczba dzieci/uczniów, korzystających z zajęć organizowanych w placówkach niepublicznych</t>
  </si>
  <si>
    <t>85406</t>
  </si>
  <si>
    <t>Poradnie psychologiczno-pedagogiczne, w tym poradnie specjalistyczne</t>
  </si>
  <si>
    <t>85407</t>
  </si>
  <si>
    <t>Placówki wychowania pozaszkolnego</t>
  </si>
  <si>
    <t>85410</t>
  </si>
  <si>
    <t>Internaty i bursy szkolne</t>
  </si>
  <si>
    <t>85417</t>
  </si>
  <si>
    <t>Szkolne schroniska młodzieżowe</t>
  </si>
  <si>
    <t>85419</t>
  </si>
  <si>
    <t>Ośrodki rewalidacyjno-wychowawcze</t>
  </si>
  <si>
    <t>85420</t>
  </si>
  <si>
    <t>Młodzieżowe ośrodki wychowawcze</t>
  </si>
  <si>
    <t>85421</t>
  </si>
  <si>
    <t>Młodzieżowe ośrodki socjoterapii</t>
  </si>
  <si>
    <t>- liczba etatów doradców metodycznych (średniorocznie)</t>
  </si>
  <si>
    <t>WYPEŁNIĆ</t>
  </si>
  <si>
    <t>remonty związane z realizacją zadań wymagających stosowania specjalnej organizacji nauki i metod pracy w szkołach podstawowych</t>
  </si>
  <si>
    <t>- liczba uczestników kursów zawodowych</t>
  </si>
  <si>
    <t>Realizacja zadań wymagających stosowania specjalnej organizacji nauki i metod pracy w szkołach podstawowych</t>
  </si>
  <si>
    <r>
      <t>Cel:</t>
    </r>
    <r>
      <rPr>
        <i/>
        <sz val="8"/>
        <rFont val="Arial"/>
        <family val="2"/>
        <charset val="238"/>
      </rPr>
      <t xml:space="preserve"> zapewnienie wyżywienia uczniom w stołówkach</t>
    </r>
  </si>
  <si>
    <r>
      <t>Cel:</t>
    </r>
    <r>
      <rPr>
        <i/>
        <sz val="8"/>
        <rFont val="Arial"/>
        <family val="2"/>
        <charset val="238"/>
      </rPr>
      <t xml:space="preserve"> zapewnienie środków na realizację zadania wynikającego z ustawy</t>
    </r>
  </si>
  <si>
    <t>Zakup usług obejmujących tłumaczenia</t>
  </si>
  <si>
    <t>Nagrody konkursowe</t>
  </si>
  <si>
    <t>Szkolenia pracowników</t>
  </si>
  <si>
    <t>Kary, odszkodowania i grzywny wypłacane na rzecz osób prawnych i innych jednostek organizacyjnych</t>
  </si>
  <si>
    <t>Pomoc materialna dla uczniów, studentów i doktorantów - zadanie 8</t>
  </si>
  <si>
    <t>Placówki kształcenia ustawicznego i centra kształcenia zawodowego</t>
  </si>
  <si>
    <t>remonty w placówkach kształcenia ustawicznego i centrach kształcenia zawodowego</t>
  </si>
  <si>
    <t>750</t>
  </si>
  <si>
    <t>4270</t>
  </si>
  <si>
    <t>Zajęcia sportowe dla uczniów szkół podstawowych.</t>
  </si>
  <si>
    <t>- liczba placówek organizujących kwalifikacyjne kursy zawodowe</t>
  </si>
  <si>
    <t>Organizacja wypoczynku dzieci i młodzieży, w tym realizacja Warszawskiej Akcji "Lato/Zima w Mieście".</t>
  </si>
  <si>
    <t>Prowadzenie publicznych placówek kształcenia ustawicznego i centrów kształcenia zawodowego - zadanie 16</t>
  </si>
  <si>
    <r>
      <rPr>
        <i/>
        <u/>
        <sz val="8"/>
        <rFont val="Arial"/>
        <family val="2"/>
        <charset val="238"/>
      </rPr>
      <t>Cel:</t>
    </r>
    <r>
      <rPr>
        <i/>
        <sz val="8"/>
        <rFont val="Arial"/>
        <family val="2"/>
        <charset val="238"/>
      </rPr>
      <t xml:space="preserve"> zapewnienie uczniom bezpłatnego dostępu do podręczników, materiałów edukacyjnych lub materiałów ćwiczeniowych</t>
    </r>
  </si>
  <si>
    <t>Rządowe programy pomocy uczniom</t>
  </si>
  <si>
    <t>3. Zarządzenie Nr 1875/2019 Prezydenta m.st. Warszawy z dnia 20 grudnia 2019 r. w sprawie zasad realizacji Warszawskiej Akcji „Lato/Zima w Mieście”</t>
  </si>
  <si>
    <r>
      <rPr>
        <i/>
        <u/>
        <sz val="8"/>
        <rFont val="Arial"/>
        <family val="2"/>
        <charset val="238"/>
      </rPr>
      <t>Dysponent 1:</t>
    </r>
    <r>
      <rPr>
        <i/>
        <sz val="8"/>
        <rFont val="Arial"/>
        <family val="2"/>
        <charset val="238"/>
      </rPr>
      <t xml:space="preserve"> Dzielnicowe Biuro Finansów Oświaty</t>
    </r>
  </si>
  <si>
    <r>
      <t>Dysponent 2:</t>
    </r>
    <r>
      <rPr>
        <i/>
        <sz val="8"/>
        <rFont val="Arial"/>
        <family val="2"/>
        <charset val="238"/>
      </rPr>
      <t xml:space="preserve"> Dzielnicowe Biuro Finansów Oświaty</t>
    </r>
  </si>
  <si>
    <r>
      <t>Cel:</t>
    </r>
    <r>
      <rPr>
        <i/>
        <sz val="8"/>
        <rFont val="Arial"/>
        <family val="2"/>
        <charset val="238"/>
      </rPr>
      <t xml:space="preserve"> udzielanie pomocy psychologiczno-pedagogicznej dzieciom i młodzieży oraz rodzicom i nauczycielom związanej z wychowaniem i kształceniem dzieci i młodzieży</t>
    </r>
  </si>
  <si>
    <t>4. Uchwała Nr XI/218/2019 Rady m.st. Warszawy z dnia 11 kwietnia 2019 r. w sprawie konsultacji
społecznych z mieszkańcami m.st. Warszawy w formie budżetu obywatelskiego</t>
  </si>
  <si>
    <t>6. Uchwała Nr XI/218/2019 Rady m.st. Warszawy z dnia 11 kwietnia 2019 r. w sprawie konsultacji
społecznych z mieszkańcami m.st. Warszawy w formie budżetu obywatelskiego</t>
  </si>
  <si>
    <t>1. Ustawa z dnia 14 grudnia 2016 r. Prawo oświatowe</t>
  </si>
  <si>
    <t xml:space="preserve">2. Ustawa z dnia 26 stycznia 1982 r. Karta Nauczyciela </t>
  </si>
  <si>
    <t xml:space="preserve">3. Ustawa z dnia 27 października 2017 r. o finansowaniu zadań oświatowych </t>
  </si>
  <si>
    <t>3. Ustawa z dnia 27 października 2017 r. o finansowaniu zadań oświatowych</t>
  </si>
  <si>
    <t>2. Ustawa z dnia 26 stycznia 1982 r. Karta Nauczyciela</t>
  </si>
  <si>
    <t>Ustawa z dnia 27 października 2017 r. o finansowaniu zadań oświatowych</t>
  </si>
  <si>
    <t>4. Ustawa z dnia 8 marca 1990 r. o samorządzie gminnym</t>
  </si>
  <si>
    <t>2. Ustawa z dnia 27 października 2017 r. o finansowaniu zadań oświatowych</t>
  </si>
  <si>
    <t>1. Ustawa z dnia 21 listopada 2008 r. o pracownikach samorządowych</t>
  </si>
  <si>
    <t>2. Ustawa z dnia 8 marca 1990 r. o samorządzie gminnym</t>
  </si>
  <si>
    <t>3. Ustawa z dnia 14 grudnia 2016 r. Prawo oświatowe</t>
  </si>
  <si>
    <t>4. Ustawa z dnia 27 października 2017 r. o finansowaniu zadań oświatowych</t>
  </si>
  <si>
    <t>Ustawa z dnia 26 stycznia 1982 r. Karta Nauczyciela</t>
  </si>
  <si>
    <t>1. Ustawa z dnia 7 września 1991 r. o systemie oświaty</t>
  </si>
  <si>
    <t>2. Ustawa z dnia 14 grudnia 2016 r. Prawo oświatowe</t>
  </si>
  <si>
    <t>3. Ustawa z dnia 8 marca 1990 r. o samorządzie gminnym</t>
  </si>
  <si>
    <t>3. Ustawa z dnia 23 maja 1991 r. o związkach zawodowych</t>
  </si>
  <si>
    <t>- wynagrodzenia osobowe nauczycieli</t>
  </si>
  <si>
    <t>- dodatkowe wynagrodzenia roczne nauczycieli</t>
  </si>
  <si>
    <r>
      <t>Klasyfikacja:</t>
    </r>
    <r>
      <rPr>
        <i/>
        <sz val="8"/>
        <rFont val="Arial"/>
        <family val="2"/>
        <charset val="238"/>
      </rPr>
      <t xml:space="preserve"> rozdział: 80107</t>
    </r>
  </si>
  <si>
    <t>80107</t>
  </si>
  <si>
    <t>4. Ustawa z dnia 12 marca 2022 r. o pomocy obywatelom Ukrainy w związku z konfliktem zbrojnym na terytorium tego państwa</t>
  </si>
  <si>
    <t xml:space="preserve">1. Ustawa z dnia 27 października 2017 r. o finansowaniu zadań oświatowych </t>
  </si>
  <si>
    <t>2. Ustawa z dnia 12 marca 2022 r. o pomocy obywatelom Ukrainy w związku z konfliktem zbrojnym na terytorium tego państwa</t>
  </si>
  <si>
    <t>1. Ustawa z dnia 27 października 2017 r. o finansowaniu zadań oświatowych</t>
  </si>
  <si>
    <t>3. Ustawa z dnia 12 marca 2022 r. o pomocy obywatelom Ukrainy w związku z konfliktem zbrojnym na terytorium tego państwa</t>
  </si>
  <si>
    <t>5. Uchwała Nr LXXXIV/2890/2006 Rady m.st. Warszawy z dnia 26 października 2006 r. w sprawie organizowania wczesnego wspomagania rozwoju dzieci w m.st. Warszawa</t>
  </si>
  <si>
    <t>5. Ustawa z dnia 12 marca 2022 r. o pomocy obywatelom Ukrainy w związku z konfliktem zbrojnym na terytorium tego państwa</t>
  </si>
  <si>
    <t>3. Uchwała Nr LXXIII/2423/2022 Rady m.st. Warszawy z dnia 8 grudnia 2022 r. w sprawie stawki za 1 km przebiegu pojazdu w mieście stołecznym Warszawie</t>
  </si>
  <si>
    <t>Ustawa z dnia 12 marca 2022 r. o pomocy obywatelom Ukrainy w związku z konfliktem zbrojnym na terytorium tego państwa</t>
  </si>
  <si>
    <t>5. Uchwała Nr XXXVIII/970/2012 Rady m.st. Warszawy z dnia 20 czerwca 2012 r. w sprawie określenia zasad udzielania stypendiów "Posiłek dla ucznia"</t>
  </si>
  <si>
    <t>4. Ustawa z dnia 7 września 1991 r. o systemie oświaty</t>
  </si>
  <si>
    <t>- wynagrodzenia i uposażenia wypłacane w związku z pomocą obywatelom Ukrainy</t>
  </si>
  <si>
    <t>- wynagrodzenia nauczycieli wypłacane w związku z pomocą obywatelom Ukrainy</t>
  </si>
  <si>
    <t>- honoraria, wynagrodzenia agencyjno-prowizyjne i wynagrodzenia bezosobowe wypłacane w związku z pomocą obywatelom Ukrainy</t>
  </si>
  <si>
    <t>Pozostałe wydatki bieżące na zadania związane z pomocą obywatelom Ukrainy</t>
  </si>
  <si>
    <t>Zakup usług związanych z pomocą obywatelom Ukrainy</t>
  </si>
  <si>
    <t>Zakup towarów (w szczególności materiałów, leków, żywności) w związku z pomocą obywatelom Ukrainy</t>
  </si>
  <si>
    <t>Ustawa z dnia 14 grudnia 2016 r. Prawo oświatowe</t>
  </si>
  <si>
    <t>4. Zarządzenie Nr 1328/2023 Prezydenta m.st. Warszawy z dnia 8 sierpnia 2023 r. w sprawie przewozu dzieci, młodzieży i uczniów z niepełnosprawnościami do przedszkoli, innych form wychowania przedszkolnego, szkół lub ośrodków</t>
  </si>
  <si>
    <t>Łączna liczba jednostek organizacyjnych prowadzonych przez m.st. Warszawę</t>
  </si>
  <si>
    <r>
      <t>Klasyfikacja:</t>
    </r>
    <r>
      <rPr>
        <i/>
        <sz val="8"/>
        <rFont val="Arial"/>
        <family val="2"/>
        <charset val="238"/>
      </rPr>
      <t xml:space="preserve"> rozdział: 80108</t>
    </r>
  </si>
  <si>
    <t>- dodatkowe wynagrodzenie roczne</t>
  </si>
  <si>
    <t>- dodatkowe wynagrodzenie roczne nauczycieli</t>
  </si>
  <si>
    <t>80108</t>
  </si>
  <si>
    <t>Szkoły podstawowe dla dorosłych</t>
  </si>
  <si>
    <r>
      <t>Klasyfikacja:</t>
    </r>
    <r>
      <rPr>
        <i/>
        <sz val="8"/>
        <rFont val="Arial"/>
        <family val="2"/>
        <charset val="238"/>
      </rPr>
      <t xml:space="preserve"> rozdział: 80122</t>
    </r>
  </si>
  <si>
    <r>
      <t>Dysponent 1:</t>
    </r>
    <r>
      <rPr>
        <i/>
        <sz val="8"/>
        <rFont val="Arial"/>
        <family val="2"/>
        <charset val="238"/>
      </rPr>
      <t xml:space="preserve"> Dzielnicowe Biuro Finansów Oświaty</t>
    </r>
  </si>
  <si>
    <t>80122</t>
  </si>
  <si>
    <t>Licea ogólnokształcące dla dorosłych</t>
  </si>
  <si>
    <t>80118</t>
  </si>
  <si>
    <r>
      <t xml:space="preserve">Branżowe szkoły II stopnia </t>
    </r>
    <r>
      <rPr>
        <b/>
        <i/>
        <sz val="9"/>
        <color rgb="FFFF0000"/>
        <rFont val="Arial"/>
        <family val="2"/>
        <charset val="238"/>
      </rPr>
      <t>(łącznie z danymi z rozdziału 80152)</t>
    </r>
  </si>
  <si>
    <r>
      <t>Klasyfikacja:</t>
    </r>
    <r>
      <rPr>
        <i/>
        <sz val="8"/>
        <rFont val="Arial"/>
        <family val="2"/>
        <charset val="238"/>
      </rPr>
      <t xml:space="preserve"> rozdział: 80118</t>
    </r>
  </si>
  <si>
    <r>
      <t>Klasyfikacja:</t>
    </r>
    <r>
      <rPr>
        <i/>
        <sz val="8"/>
        <rFont val="Arial"/>
        <family val="2"/>
        <charset val="238"/>
      </rPr>
      <t xml:space="preserve"> rozdział: 80117, 80118</t>
    </r>
  </si>
  <si>
    <t>ROCZNE 2025 ROK</t>
  </si>
  <si>
    <t>- honoraria</t>
  </si>
  <si>
    <t>remonty w szkołach podstawowych dla dorosłych</t>
  </si>
  <si>
    <t>remonty w szkołach branżowych I stopnia</t>
  </si>
  <si>
    <t>remonty w szkołach branżowych II stopnia</t>
  </si>
  <si>
    <t>remonty w liceach ogólnokształcących dla dorosłych</t>
  </si>
  <si>
    <t>5. Ustawa z dnia 8 marca 1990 r. o samorządzie gminnym</t>
  </si>
  <si>
    <t>Informacja
dotycząca liczby uczniów, liczby placówek oświatowo-edukacyjnych i liczby etatów
w m.st. Warszawie w 2025 roku</t>
  </si>
  <si>
    <t>Dzielnica ŻOLIBORZ</t>
  </si>
  <si>
    <t>Odpis na Fundusz Zdrowotny Nauczycieli w kwocie 318.980 zł zgodnie z Uchwałą nr 1473/13 Zarządu Dzielnicy Żoliborz m.st. Warszawy z dnia 2 lipca 2013r. W sprawie utworzenia Scentralizowanego Funduszu Zdrowotnego w Dzielnicy Żoliborz m.st. Warszawy oraz wydatki związane z utrzymaniem siedziby związków zawodowych.</t>
  </si>
  <si>
    <t>DZIELNICA ŻOLIBORZ</t>
  </si>
  <si>
    <t>1. Realizacja Trzeciego Żoliborskiego Przeglądu Muzycznego dla Przedszkoli " Śpiewam, tańczę i gram" - OPP  2.Realizacja projektu ,, Razem dla Malucha: Wspieranie prawidłowego rozwoju od najmłodszych lat"- PPP 3.</t>
  </si>
  <si>
    <t xml:space="preserve">Realizacja łącznie 10 projektów w tym: 1."Pedagogika włączająca"-SFUE/4/436-SP 267, 2."Zobaczyć matematykę"-SFUE/4/448-ZS 31,3."Erasmus 2023"-SFUE/4/454-ZSEiL,4."Erasmus 2024"-SFUE/4/502-ZSSiL,5."Erasmus 2025"-SFUE/4/543-XVI LO,6."Erasmus 2025"-SFUE/4/551-XVI LO,7. "Strategie włączające"-SFUE/4/485-SP 267,7."Erasmus 2025"-SFUE/4/584-ZSSiL  8."Zmiana postrzegania szkolnictwa"-SFUE/27/12-ZS 31,9."Przyjazna szkoła"-SFUE/27/46-SP 92, SP 267, 10."Erasmus 2025"-SFUE/4/561-ZSEiL </t>
  </si>
  <si>
    <t>Stypendia dla uczniów 1.303</t>
  </si>
  <si>
    <t>Realizacja projktów edukacyjnych: 1."Klasa w Warszawie, Warszawa z klasą 2. Kulturalny przedszkolach, 3.Zakup usługi dostępu do programu nauczania matematyki za pomocą systemu „Zeszyt online”, 4. Lekcje muzealne w Polin Muzeum Historii Żydów Polskich dla uczestników Warszawskiej Nagrody Edukacyjnej im Marka Edelmana-ZSSiL, 5. .Realizacja projektu budżetu obywatelskiego "Darmowe podpaski w szkołach" w placówkach ponadpodstawowych, 6. Realizacja przedsięwzięcia Ministra Edukacji pod nazwą ,,Wyjście z klasą"-SP 65.</t>
  </si>
  <si>
    <t>Odpis na Fundusz Zdrowotny Nauczycieli w kwocie 17.072 zł zgodnie z Uchwałą nr 1473/13 Zarządu Dzielnicy Żoliborz m.st. Warszawy z dnia 2 lipca 2013 r. w sprawie utworzenia Scentralizowanego Funduszu Zdrowotnego w Dzielnicy Żoliborz m.st. Warszawy.</t>
  </si>
  <si>
    <r>
      <t>Dysponent 2:</t>
    </r>
    <r>
      <rPr>
        <i/>
        <sz val="8"/>
        <rFont val="Arial"/>
        <family val="2"/>
        <charset val="238"/>
      </rPr>
      <t xml:space="preserve"> Wydział</t>
    </r>
  </si>
  <si>
    <r>
      <t>Dysponent:</t>
    </r>
    <r>
      <rPr>
        <i/>
        <sz val="8"/>
        <rFont val="Arial"/>
        <family val="2"/>
        <charset val="238"/>
      </rPr>
      <t xml:space="preserve"> Wydział Oświaty i Wychowania</t>
    </r>
  </si>
  <si>
    <r>
      <t>Dysponent:</t>
    </r>
    <r>
      <rPr>
        <i/>
        <sz val="8"/>
        <rFont val="Arial"/>
        <family val="2"/>
        <charset val="238"/>
      </rPr>
      <t xml:space="preserve"> Wydział</t>
    </r>
  </si>
  <si>
    <r>
      <t>Dysponent:</t>
    </r>
    <r>
      <rPr>
        <i/>
        <sz val="8"/>
        <rFont val="Arial"/>
        <family val="2"/>
        <charset val="238"/>
      </rPr>
      <t xml:space="preserve"> Wydział Oświaty i Wychowania </t>
    </r>
  </si>
  <si>
    <r>
      <t>Dysponent 2:</t>
    </r>
    <r>
      <rPr>
        <i/>
        <sz val="8"/>
        <rFont val="Arial"/>
        <family val="2"/>
        <charset val="238"/>
      </rPr>
      <t xml:space="preserve"> Wydział </t>
    </r>
  </si>
  <si>
    <r>
      <t>Dysponent 2:</t>
    </r>
    <r>
      <rPr>
        <i/>
        <sz val="8"/>
        <rFont val="Arial"/>
        <family val="2"/>
        <charset val="238"/>
      </rPr>
      <t xml:space="preserve"> Wydział Infrastruktury</t>
    </r>
  </si>
  <si>
    <r>
      <t>Dysponent 1:</t>
    </r>
    <r>
      <rPr>
        <i/>
        <sz val="8"/>
        <rFont val="Arial"/>
        <family val="2"/>
        <charset val="238"/>
      </rPr>
      <t xml:space="preserve"> Wydział Oświaty i Wychowania </t>
    </r>
  </si>
  <si>
    <r>
      <t>Dysponent 2:</t>
    </r>
    <r>
      <rPr>
        <i/>
        <sz val="8"/>
        <rFont val="Arial"/>
        <family val="2"/>
        <charset val="238"/>
      </rPr>
      <t xml:space="preserve"> Wydział Oświaty i Wychowania</t>
    </r>
  </si>
  <si>
    <r>
      <t>Dysponent:</t>
    </r>
    <r>
      <rPr>
        <i/>
        <sz val="8"/>
        <rFont val="Arial"/>
        <family val="2"/>
        <charset val="238"/>
      </rPr>
      <t xml:space="preserve"> Wydział </t>
    </r>
  </si>
  <si>
    <t>Utrzymanie Dzielnicowego Biura Finansów Oświaty prowadzącego obsługę administracyjną, finansową i organizacyjną placówek edukacyjnych oraz obsługa zadań dotyczących zakupu podręczników, materiałów edukacyjnych lub materiałów ćwiczeniowych.</t>
  </si>
  <si>
    <r>
      <t>Klasyfikacja:</t>
    </r>
    <r>
      <rPr>
        <i/>
        <sz val="8"/>
        <rFont val="Arial"/>
        <family val="2"/>
        <charset val="238"/>
      </rPr>
      <t xml:space="preserve"> rozdział: 80145, 80195</t>
    </r>
  </si>
  <si>
    <t>Utrzymanie komisji egzaminacyjnych prowadzących postępowanie egzaminacyjne na stopień nauczyciela mianowanego i kontraktowego.</t>
  </si>
  <si>
    <r>
      <t>Dysponent 2:</t>
    </r>
    <r>
      <rPr>
        <i/>
        <sz val="8"/>
        <rFont val="Arial"/>
        <family val="2"/>
        <charset val="238"/>
      </rPr>
      <t xml:space="preserve"> Wydział Oświaty i Wychowania </t>
    </r>
  </si>
  <si>
    <r>
      <t>Zajęcia dla dzieci i młodzieży w ramach Warszawskich Inicjatyw Edukacyjnych:</t>
    </r>
    <r>
      <rPr>
        <b/>
        <sz val="8"/>
        <rFont val="Arial"/>
        <family val="2"/>
        <charset val="238"/>
      </rPr>
      <t xml:space="preserve">                        
1.</t>
    </r>
    <r>
      <rPr>
        <sz val="8"/>
        <rFont val="Arial"/>
        <family val="2"/>
        <charset val="238"/>
      </rPr>
      <t xml:space="preserve">,,Rośnij zdrowo na sportowo – zorganizowanie pikniku szkolnego dla uczniów i rodziców uczniów promujący zdrowy styl życia" - </t>
    </r>
    <r>
      <rPr>
        <b/>
        <sz val="8"/>
        <rFont val="Arial"/>
        <family val="2"/>
        <charset val="238"/>
      </rPr>
      <t>SP 68,
2</t>
    </r>
    <r>
      <rPr>
        <sz val="8"/>
        <rFont val="Arial"/>
        <family val="2"/>
        <charset val="238"/>
      </rPr>
      <t>. Warszawska Liga Debatancka dla Szkół podstawowych – runda 5 oraz faza finałowa-</t>
    </r>
    <r>
      <rPr>
        <b/>
        <sz val="8"/>
        <rFont val="Arial"/>
        <family val="2"/>
        <charset val="238"/>
      </rPr>
      <t>SP 267</t>
    </r>
    <r>
      <rPr>
        <sz val="8"/>
        <rFont val="Arial"/>
        <family val="2"/>
        <charset val="238"/>
      </rPr>
      <t>,
3. Zagraj w Warszawę, zagraj w Polskę - Klub Historycznych Gier Planszowych-</t>
    </r>
    <r>
      <rPr>
        <b/>
        <sz val="8"/>
        <rFont val="Arial"/>
        <family val="2"/>
        <charset val="238"/>
      </rPr>
      <t xml:space="preserve">SP 267,      
4.  </t>
    </r>
    <r>
      <rPr>
        <sz val="8"/>
        <rFont val="Arial"/>
        <family val="2"/>
        <charset val="238"/>
      </rPr>
      <t xml:space="preserve">,,Festiwal Otwartych Pokazów Artystycznych-FOPA"- </t>
    </r>
    <r>
      <rPr>
        <b/>
        <sz val="8"/>
        <rFont val="Arial"/>
        <family val="2"/>
        <charset val="238"/>
      </rPr>
      <t>XVI LO,
5</t>
    </r>
    <r>
      <rPr>
        <sz val="8"/>
        <rFont val="Arial"/>
        <family val="2"/>
        <charset val="238"/>
      </rPr>
      <t xml:space="preserve">.,,Szkolne Obchody Dni Frankofonii" - </t>
    </r>
    <r>
      <rPr>
        <b/>
        <sz val="8"/>
        <rFont val="Arial"/>
        <family val="2"/>
        <charset val="238"/>
      </rPr>
      <t>XVI LO</t>
    </r>
    <r>
      <rPr>
        <sz val="8"/>
        <rFont val="Arial"/>
        <family val="2"/>
        <charset val="238"/>
      </rPr>
      <t xml:space="preserve">,                                                                             
</t>
    </r>
    <r>
      <rPr>
        <b/>
        <sz val="8"/>
        <rFont val="Arial"/>
        <family val="2"/>
        <charset val="238"/>
      </rPr>
      <t>6</t>
    </r>
    <r>
      <rPr>
        <sz val="8"/>
        <rFont val="Arial"/>
        <family val="2"/>
        <charset val="238"/>
      </rPr>
      <t xml:space="preserve">.,,Uczniowie XVI Liceum Ogólnokształcącego poznają dwujęzycznie rośliny cebulowe poprzez zaprojektowanie i zagospodarowanie mini ogrodu botanicznego na terenach przyszkolnych oraz uprawę i pielęgnację roślin"-XVI LO,                                                                                                
</t>
    </r>
    <r>
      <rPr>
        <b/>
        <sz val="8"/>
        <rFont val="Arial"/>
        <family val="2"/>
        <charset val="238"/>
      </rPr>
      <t>7</t>
    </r>
    <r>
      <rPr>
        <sz val="8"/>
        <rFont val="Arial"/>
        <family val="2"/>
        <charset val="238"/>
      </rPr>
      <t>.,,Sceniczny Otwarty Festiwal Artystyczny"-</t>
    </r>
    <r>
      <rPr>
        <b/>
        <sz val="8"/>
        <rFont val="Arial"/>
        <family val="2"/>
        <charset val="238"/>
      </rPr>
      <t>LXIV LO</t>
    </r>
    <r>
      <rPr>
        <sz val="8"/>
        <rFont val="Arial"/>
        <family val="2"/>
        <charset val="238"/>
      </rPr>
      <t xml:space="preserve">, 
</t>
    </r>
    <r>
      <rPr>
        <b/>
        <sz val="8"/>
        <rFont val="Arial"/>
        <family val="2"/>
        <charset val="238"/>
      </rPr>
      <t>8</t>
    </r>
    <r>
      <rPr>
        <sz val="8"/>
        <rFont val="Arial"/>
        <family val="2"/>
        <charset val="238"/>
      </rPr>
      <t xml:space="preserve">.,,Poligon Przedsiębiorczości" - LXIV LO, 
</t>
    </r>
    <r>
      <rPr>
        <b/>
        <sz val="8"/>
        <rFont val="Arial"/>
        <family val="2"/>
        <charset val="238"/>
      </rPr>
      <t>9</t>
    </r>
    <r>
      <rPr>
        <sz val="8"/>
        <rFont val="Arial"/>
        <family val="2"/>
        <charset val="238"/>
      </rPr>
      <t xml:space="preserve">.,,Woda bezcenny dar natury – Wspieranie procesu nauczania w zakresie przedmiotów fizyka, chemia, biologia, zwiększenie wiedzy i świadomości uczniów nt. Ziemi i ochrony środowiska"- </t>
    </r>
    <r>
      <rPr>
        <b/>
        <sz val="8"/>
        <rFont val="Arial"/>
        <family val="2"/>
        <charset val="238"/>
      </rPr>
      <t>ZS 28</t>
    </r>
    <r>
      <rPr>
        <sz val="8"/>
        <rFont val="Arial"/>
        <family val="2"/>
        <charset val="238"/>
      </rPr>
      <t xml:space="preserve">,   
</t>
    </r>
    <r>
      <rPr>
        <b/>
        <sz val="8"/>
        <rFont val="Arial"/>
        <family val="2"/>
        <charset val="238"/>
      </rPr>
      <t>10</t>
    </r>
    <r>
      <rPr>
        <sz val="8"/>
        <rFont val="Arial"/>
        <family val="2"/>
        <charset val="238"/>
      </rPr>
      <t>.,,Robo-zabawa: Nasz przyjaciel na kółkach''-</t>
    </r>
    <r>
      <rPr>
        <b/>
        <sz val="8"/>
        <rFont val="Arial"/>
        <family val="2"/>
        <charset val="238"/>
      </rPr>
      <t>ZSEiL</t>
    </r>
    <r>
      <rPr>
        <sz val="8"/>
        <rFont val="Arial"/>
        <family val="2"/>
        <charset val="238"/>
      </rPr>
      <t xml:space="preserve">,                                                                     
</t>
    </r>
    <r>
      <rPr>
        <b/>
        <sz val="8"/>
        <rFont val="Arial"/>
        <family val="2"/>
        <charset val="238"/>
      </rPr>
      <t>11</t>
    </r>
    <r>
      <rPr>
        <sz val="8"/>
        <rFont val="Arial"/>
        <family val="2"/>
        <charset val="238"/>
      </rPr>
      <t>.,,Budowa składanego ekranu modularnego"-</t>
    </r>
    <r>
      <rPr>
        <b/>
        <sz val="8"/>
        <rFont val="Arial"/>
        <family val="2"/>
        <charset val="238"/>
      </rPr>
      <t>ZSEiL</t>
    </r>
    <r>
      <rPr>
        <sz val="8"/>
        <rFont val="Arial"/>
        <family val="2"/>
        <charset val="238"/>
      </rPr>
      <t xml:space="preserve">,                                                                       
</t>
    </r>
    <r>
      <rPr>
        <b/>
        <sz val="8"/>
        <rFont val="Arial"/>
        <family val="2"/>
        <charset val="238"/>
      </rPr>
      <t>12</t>
    </r>
    <r>
      <rPr>
        <sz val="8"/>
        <rFont val="Arial"/>
        <family val="2"/>
        <charset val="238"/>
      </rPr>
      <t>.,,Pompa ciepła – ekologiczne i oszczędne źródło ciepła"-</t>
    </r>
    <r>
      <rPr>
        <b/>
        <sz val="8"/>
        <rFont val="Arial"/>
        <family val="2"/>
        <charset val="238"/>
      </rPr>
      <t>ZSEiL</t>
    </r>
    <r>
      <rPr>
        <sz val="8"/>
        <rFont val="Arial"/>
        <family val="2"/>
        <charset val="238"/>
      </rPr>
      <t xml:space="preserve">,                                                   
</t>
    </r>
    <r>
      <rPr>
        <b/>
        <sz val="8"/>
        <rFont val="Arial"/>
        <family val="2"/>
        <charset val="238"/>
      </rPr>
      <t>13</t>
    </r>
    <r>
      <rPr>
        <sz val="8"/>
        <rFont val="Arial"/>
        <family val="2"/>
        <charset val="238"/>
      </rPr>
      <t>.,,Super kondensator – czy jest naprawdę super?"-</t>
    </r>
    <r>
      <rPr>
        <b/>
        <sz val="8"/>
        <rFont val="Arial"/>
        <family val="2"/>
        <charset val="238"/>
      </rPr>
      <t>ZSEiL</t>
    </r>
    <r>
      <rPr>
        <sz val="8"/>
        <rFont val="Arial"/>
        <family val="2"/>
        <charset val="238"/>
      </rPr>
      <t xml:space="preserve">,
</t>
    </r>
    <r>
      <rPr>
        <b/>
        <sz val="8"/>
        <rFont val="Arial"/>
        <family val="2"/>
        <charset val="238"/>
      </rPr>
      <t>14</t>
    </r>
    <r>
      <rPr>
        <sz val="8"/>
        <rFont val="Arial"/>
        <family val="2"/>
        <charset val="238"/>
      </rPr>
      <t>.,,Dni historii w Żywicielu"-</t>
    </r>
    <r>
      <rPr>
        <b/>
        <sz val="8"/>
        <rFont val="Arial"/>
        <family val="2"/>
        <charset val="238"/>
      </rPr>
      <t>ZSEiL</t>
    </r>
    <r>
      <rPr>
        <sz val="8"/>
        <rFont val="Arial"/>
        <family val="2"/>
        <charset val="238"/>
      </rPr>
      <t xml:space="preserve">., 
</t>
    </r>
    <r>
      <rPr>
        <b/>
        <sz val="8"/>
        <rFont val="Arial"/>
        <family val="2"/>
        <charset val="238"/>
      </rPr>
      <t>15</t>
    </r>
    <r>
      <rPr>
        <sz val="8"/>
        <rFont val="Arial"/>
        <family val="2"/>
        <charset val="238"/>
      </rPr>
      <t xml:space="preserve">.Realizacja konkursu,, Połamańce językowe" - </t>
    </r>
    <r>
      <rPr>
        <b/>
        <sz val="8"/>
        <rFont val="Arial"/>
        <family val="2"/>
        <charset val="238"/>
      </rPr>
      <t>P</t>
    </r>
    <r>
      <rPr>
        <sz val="8"/>
        <rFont val="Arial"/>
        <family val="2"/>
        <charset val="238"/>
      </rPr>
      <t xml:space="preserve"> </t>
    </r>
    <r>
      <rPr>
        <b/>
        <sz val="8"/>
        <rFont val="Arial"/>
        <family val="2"/>
        <charset val="238"/>
      </rPr>
      <t>197</t>
    </r>
    <r>
      <rPr>
        <sz val="8"/>
        <rFont val="Arial"/>
        <family val="2"/>
        <charset val="238"/>
      </rPr>
      <t xml:space="preserve">,                                                                    
</t>
    </r>
    <r>
      <rPr>
        <b/>
        <sz val="8"/>
        <rFont val="Arial"/>
        <family val="2"/>
        <charset val="238"/>
      </rPr>
      <t>16</t>
    </r>
    <r>
      <rPr>
        <sz val="8"/>
        <rFont val="Arial"/>
        <family val="2"/>
        <charset val="238"/>
      </rPr>
      <t xml:space="preserve">.Uroczyste ochody rocznic funcjonowania placówek - </t>
    </r>
    <r>
      <rPr>
        <b/>
        <sz val="8"/>
        <rFont val="Arial"/>
        <family val="2"/>
        <charset val="238"/>
      </rPr>
      <t>SP 65, SP 68, SP 92, LXIV LO,                  
17.</t>
    </r>
    <r>
      <rPr>
        <sz val="8"/>
        <rFont val="Arial"/>
        <family val="2"/>
        <charset val="238"/>
      </rPr>
      <t xml:space="preserve"> konkursy szkolne - </t>
    </r>
    <r>
      <rPr>
        <b/>
        <sz val="8"/>
        <rFont val="Arial"/>
        <family val="2"/>
        <charset val="238"/>
      </rPr>
      <t>SP 65,SP 92, SP 267</t>
    </r>
    <r>
      <rPr>
        <sz val="8"/>
        <rFont val="Arial"/>
        <family val="2"/>
        <charset val="238"/>
      </rPr>
      <t xml:space="preserve">, 
</t>
    </r>
    <r>
      <rPr>
        <b/>
        <sz val="8"/>
        <rFont val="Arial"/>
        <family val="2"/>
        <charset val="238"/>
      </rPr>
      <t>18</t>
    </r>
    <r>
      <rPr>
        <sz val="8"/>
        <rFont val="Arial"/>
        <family val="2"/>
        <charset val="238"/>
      </rPr>
      <t xml:space="preserve">.konkurs przedszkolny - </t>
    </r>
    <r>
      <rPr>
        <b/>
        <sz val="8"/>
        <rFont val="Arial"/>
        <family val="2"/>
        <charset val="238"/>
      </rPr>
      <t xml:space="preserve">P 197
</t>
    </r>
  </si>
  <si>
    <r>
      <rPr>
        <u/>
        <sz val="8"/>
        <rFont val="Arial"/>
        <family val="2"/>
        <charset val="238"/>
      </rPr>
      <t>W ramach zaangażowanych środków został/a sfinansowany/a:</t>
    </r>
    <r>
      <rPr>
        <sz val="8"/>
        <rFont val="Arial"/>
        <family val="2"/>
        <charset val="238"/>
      </rPr>
      <t xml:space="preserve">
 zakup kwiatów na uroczystości szkolne
- zakup kart podarunkowych dla uczestników żoliborskich konkursów
- zakup nagród - kokurs taneczny
- organizacja spotkania z okazji Świąt Wielkanocnych
- częściowe finansowanie organizacji koncertu z okazji Dnia Edukacji Narodowej
- organizacja spotkania z okazji zakończenia roku szkolnego
- zakup nagród (pióra wieczne)
- organizacja Dnia Edukacji Narodowej
- zakup nagród w konkursie "Kolorowy Świat wokół nas"
- wydruk kalendarzy z pracami dzieci - konkurs "Kolorowy Świat wokół nas"
-  usługa cateringu podczas uroczystości wręczenia nagrów "Kolorowy Świat wokół nas"
- organizacja spotkania z okazji Świąt Bożego Narodzenia
- organizacja konferencji edukacyjnej "Stop Hejt"</t>
    </r>
  </si>
  <si>
    <r>
      <t>Dysponent:</t>
    </r>
    <r>
      <rPr>
        <i/>
        <sz val="8"/>
        <rFont val="Arial"/>
        <family val="2"/>
        <charset val="238"/>
      </rPr>
      <t xml:space="preserve"> Ośrodek Pomocy Społecznej</t>
    </r>
  </si>
  <si>
    <t>Załącznik Nr 5</t>
  </si>
  <si>
    <t>Zarządu Dzielnicy Żoliborz</t>
  </si>
  <si>
    <t>m.st. Warszawy</t>
  </si>
  <si>
    <t>do Uchwały 718/2026</t>
  </si>
  <si>
    <t>z 24.02.2026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</si>
</sst>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63">
    <font>
      <sz val="10"/>
      <name val="Arial"/>
    </font>
    <font>
      <sz val="10"/>
      <name val="Arial"/>
      <family val="2"/>
      <charset val="238"/>
    </font>
    <font>
      <sz val="10"/>
      <color indexed="8"/>
      <name val="Arial"/>
      <family val="2"/>
    </font>
    <font>
      <sz val="11"/>
      <color indexed="8"/>
      <name val="Czcionka tekstu podstawowego"/>
      <family val="2"/>
      <charset val="238"/>
    </font>
    <font>
      <sz val="10"/>
      <color indexed="9"/>
      <name val="Arial"/>
      <family val="2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21"/>
      <name val="Czcionka tekstu podstawowego"/>
      <family val="2"/>
      <charset val="238"/>
    </font>
    <font>
      <sz val="10"/>
      <name val="Arial"/>
      <family val="2"/>
      <charset val="238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3"/>
      <name val="Calibri"/>
      <family val="2"/>
    </font>
    <font>
      <b/>
      <sz val="15"/>
      <color indexed="62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sz val="11"/>
      <color indexed="60"/>
      <name val="Calibri"/>
      <family val="2"/>
    </font>
    <font>
      <sz val="11"/>
      <color indexed="37"/>
      <name val="Czcionka tekstu podstawowego"/>
      <family val="2"/>
      <charset val="238"/>
    </font>
    <font>
      <b/>
      <sz val="11"/>
      <color indexed="17"/>
      <name val="Czcionka tekstu podstawowego"/>
      <family val="2"/>
      <charset val="238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9"/>
      <color indexed="48"/>
      <name val="Arial"/>
      <family val="2"/>
      <charset val="238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i/>
      <sz val="11"/>
      <color indexed="18"/>
      <name val="Czcionka tekstu podstawowego"/>
      <family val="2"/>
      <charset val="238"/>
    </font>
    <font>
      <sz val="11"/>
      <color indexed="14"/>
      <name val="Czcionka tekstu podstawowego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0"/>
      <name val="Calibri"/>
      <family val="2"/>
    </font>
    <font>
      <sz val="11"/>
      <color indexed="36"/>
      <name val="Czcionka tekstu podstawowego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i/>
      <sz val="8"/>
      <name val="Arial"/>
      <family val="2"/>
      <charset val="238"/>
    </font>
    <font>
      <i/>
      <sz val="8"/>
      <name val="Arial"/>
      <family val="2"/>
      <charset val="238"/>
    </font>
    <font>
      <i/>
      <u/>
      <sz val="8"/>
      <name val="Arial"/>
      <family val="2"/>
      <charset val="238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name val="Arial"/>
      <family val="2"/>
      <charset val="238"/>
    </font>
    <font>
      <sz val="9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u/>
      <sz val="8"/>
      <name val="Arial"/>
      <family val="2"/>
      <charset val="238"/>
    </font>
    <font>
      <sz val="14"/>
      <name val="Verdana"/>
      <family val="2"/>
      <charset val="238"/>
    </font>
  </fonts>
  <fills count="59">
    <fill>
      <patternFill patternType="none"/>
    </fill>
    <fill>
      <patternFill patternType="gray125"/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41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2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2"/>
      </patternFill>
    </fill>
    <fill>
      <patternFill patternType="solid">
        <fgColor indexed="14"/>
      </patternFill>
    </fill>
    <fill>
      <patternFill patternType="solid">
        <fgColor indexed="18"/>
      </patternFill>
    </fill>
    <fill>
      <patternFill patternType="solid">
        <fgColor indexed="53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15"/>
      </patternFill>
    </fill>
    <fill>
      <patternFill patternType="solid">
        <fgColor indexed="33"/>
      </patternFill>
    </fill>
    <fill>
      <patternFill patternType="solid">
        <fgColor indexed="5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40"/>
      </left>
      <right style="thin">
        <color indexed="40"/>
      </right>
      <top style="thin">
        <color indexed="40"/>
      </top>
      <bottom style="thin">
        <color indexed="4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52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5" fillId="16" borderId="0" applyNumberFormat="0" applyBorder="0" applyAlignment="0" applyProtection="0"/>
    <xf numFmtId="0" fontId="5" fillId="2" borderId="0" applyNumberFormat="0" applyBorder="0" applyAlignment="0" applyProtection="0"/>
    <xf numFmtId="0" fontId="5" fillId="13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6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0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24" borderId="0" applyNumberFormat="0" applyBorder="0" applyAlignment="0" applyProtection="0"/>
    <xf numFmtId="0" fontId="6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13" borderId="0" applyNumberFormat="0" applyBorder="0" applyAlignment="0" applyProtection="0"/>
    <xf numFmtId="0" fontId="5" fillId="36" borderId="0" applyNumberFormat="0" applyBorder="0" applyAlignment="0" applyProtection="0"/>
    <xf numFmtId="0" fontId="5" fillId="16" borderId="0" applyNumberFormat="0" applyBorder="0" applyAlignment="0" applyProtection="0"/>
    <xf numFmtId="0" fontId="5" fillId="37" borderId="0" applyNumberFormat="0" applyBorder="0" applyAlignment="0" applyProtection="0"/>
    <xf numFmtId="0" fontId="8" fillId="24" borderId="0" applyNumberFormat="0" applyBorder="0" applyAlignment="0" applyProtection="0"/>
    <xf numFmtId="0" fontId="9" fillId="38" borderId="1" applyNumberFormat="0" applyAlignment="0" applyProtection="0"/>
    <xf numFmtId="0" fontId="10" fillId="25" borderId="2" applyNumberFormat="0" applyAlignment="0" applyProtection="0"/>
    <xf numFmtId="0" fontId="11" fillId="11" borderId="3" applyNumberFormat="0" applyAlignment="0" applyProtection="0"/>
    <xf numFmtId="0" fontId="12" fillId="10" borderId="4" applyNumberFormat="0" applyAlignment="0" applyProtection="0"/>
    <xf numFmtId="0" fontId="13" fillId="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42" borderId="0" applyNumberFormat="0" applyBorder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33" borderId="1" applyNumberFormat="0" applyAlignment="0" applyProtection="0"/>
    <xf numFmtId="0" fontId="22" fillId="0" borderId="8" applyNumberFormat="0" applyFill="0" applyAlignment="0" applyProtection="0"/>
    <xf numFmtId="0" fontId="23" fillId="2" borderId="2" applyNumberFormat="0" applyAlignment="0" applyProtection="0"/>
    <xf numFmtId="0" fontId="24" fillId="0" borderId="9" applyNumberFormat="0" applyFill="0" applyAlignment="0" applyProtection="0"/>
    <xf numFmtId="0" fontId="25" fillId="0" borderId="10" applyNumberFormat="0" applyFill="0" applyAlignment="0" applyProtection="0"/>
    <xf numFmtId="0" fontId="26" fillId="0" borderId="6" applyNumberFormat="0" applyFill="0" applyAlignment="0" applyProtection="0"/>
    <xf numFmtId="0" fontId="27" fillId="0" borderId="11" applyNumberFormat="0" applyFill="0" applyAlignment="0" applyProtection="0"/>
    <xf numFmtId="0" fontId="27" fillId="0" borderId="0" applyNumberFormat="0" applyFill="0" applyBorder="0" applyAlignment="0" applyProtection="0"/>
    <xf numFmtId="0" fontId="28" fillId="33" borderId="0" applyNumberFormat="0" applyBorder="0" applyAlignment="0" applyProtection="0"/>
    <xf numFmtId="0" fontId="29" fillId="17" borderId="0" applyNumberFormat="0" applyBorder="0" applyAlignment="0" applyProtection="0"/>
    <xf numFmtId="0" fontId="14" fillId="0" borderId="0"/>
    <xf numFmtId="0" fontId="1" fillId="0" borderId="0"/>
    <xf numFmtId="0" fontId="14" fillId="32" borderId="12" applyNumberFormat="0" applyFont="0" applyAlignment="0" applyProtection="0"/>
    <xf numFmtId="0" fontId="30" fillId="10" borderId="3" applyNumberFormat="0" applyAlignment="0" applyProtection="0"/>
    <xf numFmtId="0" fontId="31" fillId="38" borderId="4" applyNumberFormat="0" applyAlignment="0" applyProtection="0"/>
    <xf numFmtId="9" fontId="1" fillId="0" borderId="0" applyFont="0" applyFill="0" applyBorder="0" applyAlignment="0" applyProtection="0"/>
    <xf numFmtId="4" fontId="32" fillId="43" borderId="13" applyNumberFormat="0" applyProtection="0">
      <alignment vertical="center"/>
    </xf>
    <xf numFmtId="4" fontId="33" fillId="43" borderId="13" applyNumberFormat="0" applyProtection="0">
      <alignment vertical="center"/>
    </xf>
    <xf numFmtId="4" fontId="32" fillId="43" borderId="13" applyNumberFormat="0" applyProtection="0">
      <alignment horizontal="left" vertical="center" indent="1"/>
    </xf>
    <xf numFmtId="0" fontId="32" fillId="43" borderId="13" applyNumberFormat="0" applyProtection="0">
      <alignment horizontal="left" vertical="top" indent="1"/>
    </xf>
    <xf numFmtId="4" fontId="32" fillId="2" borderId="0" applyNumberFormat="0" applyProtection="0">
      <alignment horizontal="left" vertical="center" indent="1"/>
    </xf>
    <xf numFmtId="4" fontId="2" fillId="7" borderId="13" applyNumberFormat="0" applyProtection="0">
      <alignment horizontal="right" vertical="center"/>
    </xf>
    <xf numFmtId="4" fontId="2" fillId="3" borderId="13" applyNumberFormat="0" applyProtection="0">
      <alignment horizontal="right" vertical="center"/>
    </xf>
    <xf numFmtId="4" fontId="2" fillId="44" borderId="13" applyNumberFormat="0" applyProtection="0">
      <alignment horizontal="right" vertical="center"/>
    </xf>
    <xf numFmtId="4" fontId="2" fillId="17" borderId="13" applyNumberFormat="0" applyProtection="0">
      <alignment horizontal="right" vertical="center"/>
    </xf>
    <xf numFmtId="4" fontId="2" fillId="45" borderId="13" applyNumberFormat="0" applyProtection="0">
      <alignment horizontal="right" vertical="center"/>
    </xf>
    <xf numFmtId="4" fontId="2" fillId="37" borderId="13" applyNumberFormat="0" applyProtection="0">
      <alignment horizontal="right" vertical="center"/>
    </xf>
    <xf numFmtId="4" fontId="2" fillId="13" borderId="13" applyNumberFormat="0" applyProtection="0">
      <alignment horizontal="right" vertical="center"/>
    </xf>
    <xf numFmtId="4" fontId="2" fillId="9" borderId="13" applyNumberFormat="0" applyProtection="0">
      <alignment horizontal="right" vertical="center"/>
    </xf>
    <xf numFmtId="4" fontId="2" fillId="46" borderId="13" applyNumberFormat="0" applyProtection="0">
      <alignment horizontal="right" vertical="center"/>
    </xf>
    <xf numFmtId="4" fontId="32" fillId="47" borderId="14" applyNumberFormat="0" applyProtection="0">
      <alignment horizontal="left" vertical="center" indent="1"/>
    </xf>
    <xf numFmtId="4" fontId="2" fillId="8" borderId="0" applyNumberFormat="0" applyProtection="0">
      <alignment horizontal="left" vertical="center" indent="1"/>
    </xf>
    <xf numFmtId="4" fontId="34" fillId="12" borderId="0" applyNumberFormat="0" applyProtection="0">
      <alignment horizontal="left" vertical="center" indent="1"/>
    </xf>
    <xf numFmtId="4" fontId="2" fillId="2" borderId="13" applyNumberFormat="0" applyProtection="0">
      <alignment horizontal="right" vertical="center"/>
    </xf>
    <xf numFmtId="4" fontId="35" fillId="8" borderId="0" applyNumberFormat="0" applyProtection="0">
      <alignment horizontal="left" vertical="center" indent="1"/>
    </xf>
    <xf numFmtId="4" fontId="35" fillId="2" borderId="0" applyNumberFormat="0" applyProtection="0">
      <alignment horizontal="left" vertical="center" indent="1"/>
    </xf>
    <xf numFmtId="0" fontId="14" fillId="12" borderId="13" applyNumberFormat="0" applyProtection="0">
      <alignment horizontal="left" vertical="center" indent="1"/>
    </xf>
    <xf numFmtId="0" fontId="14" fillId="12" borderId="13" applyNumberFormat="0" applyProtection="0">
      <alignment horizontal="left" vertical="top" indent="1"/>
    </xf>
    <xf numFmtId="0" fontId="14" fillId="2" borderId="13" applyNumberFormat="0" applyProtection="0">
      <alignment horizontal="left" vertical="center" indent="1"/>
    </xf>
    <xf numFmtId="0" fontId="14" fillId="2" borderId="13" applyNumberFormat="0" applyProtection="0">
      <alignment horizontal="left" vertical="top" indent="1"/>
    </xf>
    <xf numFmtId="0" fontId="14" fillId="6" borderId="13" applyNumberFormat="0" applyProtection="0">
      <alignment horizontal="left" vertical="center" indent="1"/>
    </xf>
    <xf numFmtId="0" fontId="14" fillId="6" borderId="13" applyNumberFormat="0" applyProtection="0">
      <alignment horizontal="left" vertical="top" indent="1"/>
    </xf>
    <xf numFmtId="0" fontId="14" fillId="8" borderId="13" applyNumberFormat="0" applyProtection="0">
      <alignment horizontal="left" vertical="center" indent="1"/>
    </xf>
    <xf numFmtId="0" fontId="14" fillId="8" borderId="13" applyNumberFormat="0" applyProtection="0">
      <alignment horizontal="left" vertical="top" indent="1"/>
    </xf>
    <xf numFmtId="0" fontId="14" fillId="5" borderId="15" applyNumberFormat="0">
      <protection locked="0"/>
    </xf>
    <xf numFmtId="4" fontId="2" fillId="4" borderId="13" applyNumberFormat="0" applyProtection="0">
      <alignment vertical="center"/>
    </xf>
    <xf numFmtId="4" fontId="36" fillId="4" borderId="13" applyNumberFormat="0" applyProtection="0">
      <alignment vertical="center"/>
    </xf>
    <xf numFmtId="4" fontId="2" fillId="4" borderId="13" applyNumberFormat="0" applyProtection="0">
      <alignment horizontal="left" vertical="center" indent="1"/>
    </xf>
    <xf numFmtId="0" fontId="2" fillId="4" borderId="13" applyNumberFormat="0" applyProtection="0">
      <alignment horizontal="left" vertical="top" indent="1"/>
    </xf>
    <xf numFmtId="4" fontId="2" fillId="8" borderId="13" applyNumberFormat="0" applyProtection="0">
      <alignment horizontal="right" vertical="center"/>
    </xf>
    <xf numFmtId="4" fontId="36" fillId="8" borderId="13" applyNumberFormat="0" applyProtection="0">
      <alignment horizontal="right" vertical="center"/>
    </xf>
    <xf numFmtId="4" fontId="2" fillId="2" borderId="13" applyNumberFormat="0" applyProtection="0">
      <alignment horizontal="left" vertical="center" indent="1"/>
    </xf>
    <xf numFmtId="0" fontId="2" fillId="2" borderId="13" applyNumberFormat="0" applyProtection="0">
      <alignment horizontal="left" vertical="top" indent="1"/>
    </xf>
    <xf numFmtId="4" fontId="37" fillId="48" borderId="0" applyNumberFormat="0" applyProtection="0">
      <alignment horizontal="left" vertical="center" indent="1"/>
    </xf>
    <xf numFmtId="4" fontId="38" fillId="8" borderId="13" applyNumberFormat="0" applyProtection="0">
      <alignment horizontal="right" vertical="center"/>
    </xf>
    <xf numFmtId="0" fontId="39" fillId="0" borderId="0" applyNumberFormat="0" applyFill="0" applyBorder="0" applyAlignment="0" applyProtection="0"/>
    <xf numFmtId="0" fontId="40" fillId="0" borderId="16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17" applyNumberFormat="0" applyFill="0" applyAlignment="0" applyProtection="0"/>
    <xf numFmtId="0" fontId="43" fillId="0" borderId="0" applyNumberFormat="0" applyFill="0" applyBorder="0" applyAlignment="0" applyProtection="0"/>
    <xf numFmtId="0" fontId="14" fillId="4" borderId="18" applyNumberFormat="0" applyFont="0" applyAlignment="0" applyProtection="0"/>
    <xf numFmtId="0" fontId="44" fillId="0" borderId="0" applyNumberFormat="0" applyFill="0" applyBorder="0" applyAlignment="0" applyProtection="0"/>
    <xf numFmtId="0" fontId="45" fillId="49" borderId="0" applyNumberFormat="0" applyBorder="0" applyAlignment="0" applyProtection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</cellStyleXfs>
  <cellXfs count="268">
    <xf numFmtId="0" fontId="0" fillId="0" borderId="0" xfId="0"/>
    <xf numFmtId="3" fontId="1" fillId="0" borderId="0" xfId="0" applyNumberFormat="1" applyFont="1" applyAlignment="1">
      <alignment vertical="center" wrapText="1"/>
    </xf>
    <xf numFmtId="49" fontId="1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53" fillId="0" borderId="0" xfId="0" applyFont="1" applyAlignment="1">
      <alignment vertical="center" wrapText="1"/>
    </xf>
    <xf numFmtId="3" fontId="54" fillId="0" borderId="0" xfId="0" applyNumberFormat="1" applyFont="1" applyAlignment="1">
      <alignment horizontal="left" vertical="center" wrapText="1"/>
    </xf>
    <xf numFmtId="49" fontId="53" fillId="0" borderId="0" xfId="0" applyNumberFormat="1" applyFont="1" applyAlignment="1">
      <alignment vertical="center" wrapText="1"/>
    </xf>
    <xf numFmtId="49" fontId="53" fillId="0" borderId="0" xfId="0" applyNumberFormat="1" applyFont="1" applyAlignment="1">
      <alignment horizontal="right" vertical="center" wrapText="1"/>
    </xf>
    <xf numFmtId="3" fontId="53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3" fontId="53" fillId="0" borderId="15" xfId="0" applyNumberFormat="1" applyFont="1" applyBorder="1" applyAlignment="1">
      <alignment horizontal="center" vertical="center" wrapText="1"/>
    </xf>
    <xf numFmtId="1" fontId="53" fillId="0" borderId="15" xfId="0" applyNumberFormat="1" applyFont="1" applyBorder="1" applyAlignment="1">
      <alignment horizontal="center" vertical="center" wrapText="1"/>
    </xf>
    <xf numFmtId="49" fontId="55" fillId="0" borderId="15" xfId="0" applyNumberFormat="1" applyFont="1" applyBorder="1" applyAlignment="1">
      <alignment horizontal="center" vertical="center" wrapText="1"/>
    </xf>
    <xf numFmtId="3" fontId="56" fillId="0" borderId="15" xfId="0" applyNumberFormat="1" applyFont="1" applyBorder="1" applyAlignment="1">
      <alignment horizontal="right" vertical="center" wrapText="1"/>
    </xf>
    <xf numFmtId="49" fontId="57" fillId="0" borderId="22" xfId="0" applyNumberFormat="1" applyFont="1" applyBorder="1" applyAlignment="1">
      <alignment horizontal="center" vertical="center" wrapText="1"/>
    </xf>
    <xf numFmtId="49" fontId="57" fillId="0" borderId="20" xfId="0" applyNumberFormat="1" applyFont="1" applyBorder="1" applyAlignment="1">
      <alignment horizontal="center" vertical="center" wrapText="1"/>
    </xf>
    <xf numFmtId="49" fontId="57" fillId="0" borderId="20" xfId="0" applyNumberFormat="1" applyFont="1" applyBorder="1" applyAlignment="1">
      <alignment horizontal="left" vertical="center" wrapText="1"/>
    </xf>
    <xf numFmtId="49" fontId="57" fillId="0" borderId="21" xfId="0" applyNumberFormat="1" applyFont="1" applyBorder="1" applyAlignment="1">
      <alignment horizontal="left" vertical="center" wrapText="1"/>
    </xf>
    <xf numFmtId="3" fontId="57" fillId="0" borderId="15" xfId="0" applyNumberFormat="1" applyFont="1" applyBorder="1" applyAlignment="1">
      <alignment horizontal="right" vertical="center" wrapText="1"/>
    </xf>
    <xf numFmtId="3" fontId="55" fillId="0" borderId="15" xfId="0" applyNumberFormat="1" applyFont="1" applyBorder="1" applyAlignment="1">
      <alignment horizontal="right" vertical="center" wrapText="1"/>
    </xf>
    <xf numFmtId="4" fontId="57" fillId="0" borderId="15" xfId="0" applyNumberFormat="1" applyFont="1" applyBorder="1" applyAlignment="1">
      <alignment horizontal="right" vertical="center" wrapText="1"/>
    </xf>
    <xf numFmtId="49" fontId="55" fillId="0" borderId="19" xfId="0" applyNumberFormat="1" applyFont="1" applyBorder="1" applyAlignment="1">
      <alignment vertical="center"/>
    </xf>
    <xf numFmtId="49" fontId="56" fillId="0" borderId="20" xfId="0" applyNumberFormat="1" applyFont="1" applyBorder="1" applyAlignment="1">
      <alignment vertical="center"/>
    </xf>
    <xf numFmtId="49" fontId="56" fillId="0" borderId="21" xfId="0" applyNumberFormat="1" applyFont="1" applyBorder="1" applyAlignment="1">
      <alignment vertical="center"/>
    </xf>
    <xf numFmtId="165" fontId="55" fillId="0" borderId="15" xfId="0" applyNumberFormat="1" applyFont="1" applyBorder="1" applyAlignment="1">
      <alignment horizontal="right" vertical="center" wrapText="1"/>
    </xf>
    <xf numFmtId="165" fontId="57" fillId="0" borderId="15" xfId="0" applyNumberFormat="1" applyFont="1" applyBorder="1" applyAlignment="1">
      <alignment horizontal="right" vertical="center" wrapText="1"/>
    </xf>
    <xf numFmtId="49" fontId="55" fillId="54" borderId="15" xfId="0" applyNumberFormat="1" applyFont="1" applyFill="1" applyBorder="1" applyAlignment="1">
      <alignment horizontal="center" vertical="center" wrapText="1"/>
    </xf>
    <xf numFmtId="3" fontId="55" fillId="54" borderId="15" xfId="0" applyNumberFormat="1" applyFont="1" applyFill="1" applyBorder="1" applyAlignment="1">
      <alignment horizontal="right" vertical="center" wrapText="1"/>
    </xf>
    <xf numFmtId="49" fontId="57" fillId="54" borderId="22" xfId="0" applyNumberFormat="1" applyFont="1" applyFill="1" applyBorder="1" applyAlignment="1">
      <alignment horizontal="center" vertical="center" wrapText="1"/>
    </xf>
    <xf numFmtId="49" fontId="57" fillId="54" borderId="20" xfId="0" applyNumberFormat="1" applyFont="1" applyFill="1" applyBorder="1" applyAlignment="1">
      <alignment horizontal="center" vertical="center" wrapText="1"/>
    </xf>
    <xf numFmtId="3" fontId="57" fillId="54" borderId="15" xfId="0" applyNumberFormat="1" applyFont="1" applyFill="1" applyBorder="1" applyAlignment="1">
      <alignment horizontal="right" vertical="center" wrapText="1"/>
    </xf>
    <xf numFmtId="49" fontId="57" fillId="54" borderId="20" xfId="0" applyNumberFormat="1" applyFont="1" applyFill="1" applyBorder="1" applyAlignment="1">
      <alignment horizontal="left" vertical="center" wrapText="1"/>
    </xf>
    <xf numFmtId="49" fontId="57" fillId="54" borderId="21" xfId="0" applyNumberFormat="1" applyFont="1" applyFill="1" applyBorder="1" applyAlignment="1">
      <alignment horizontal="left" vertical="center" wrapText="1"/>
    </xf>
    <xf numFmtId="165" fontId="57" fillId="0" borderId="21" xfId="0" applyNumberFormat="1" applyFont="1" applyBorder="1" applyAlignment="1">
      <alignment horizontal="left" vertical="center" wrapText="1"/>
    </xf>
    <xf numFmtId="165" fontId="57" fillId="0" borderId="21" xfId="0" applyNumberFormat="1" applyFont="1" applyBorder="1" applyAlignment="1">
      <alignment vertical="center" wrapText="1"/>
    </xf>
    <xf numFmtId="49" fontId="57" fillId="0" borderId="23" xfId="0" applyNumberFormat="1" applyFont="1" applyBorder="1" applyAlignment="1">
      <alignment horizontal="center" vertical="center" wrapText="1"/>
    </xf>
    <xf numFmtId="3" fontId="57" fillId="0" borderId="25" xfId="0" applyNumberFormat="1" applyFont="1" applyBorder="1" applyAlignment="1">
      <alignment horizontal="right" vertical="center" wrapText="1"/>
    </xf>
    <xf numFmtId="49" fontId="57" fillId="0" borderId="25" xfId="0" applyNumberFormat="1" applyFont="1" applyBorder="1" applyAlignment="1">
      <alignment horizontal="center" vertical="center" wrapText="1"/>
    </xf>
    <xf numFmtId="4" fontId="57" fillId="0" borderId="15" xfId="0" applyNumberFormat="1" applyFont="1" applyBorder="1" applyAlignment="1">
      <alignment vertical="center" wrapText="1"/>
    </xf>
    <xf numFmtId="3" fontId="57" fillId="0" borderId="15" xfId="0" applyNumberFormat="1" applyFont="1" applyBorder="1" applyAlignment="1">
      <alignment vertical="center" wrapText="1"/>
    </xf>
    <xf numFmtId="3" fontId="57" fillId="0" borderId="21" xfId="0" applyNumberFormat="1" applyFont="1" applyBorder="1" applyAlignment="1">
      <alignment vertical="center" wrapText="1"/>
    </xf>
    <xf numFmtId="3" fontId="46" fillId="55" borderId="0" xfId="0" applyNumberFormat="1" applyFont="1" applyFill="1" applyAlignment="1">
      <alignment horizontal="right" vertical="center" wrapText="1"/>
    </xf>
    <xf numFmtId="165" fontId="46" fillId="55" borderId="0" xfId="0" applyNumberFormat="1" applyFont="1" applyFill="1" applyAlignment="1">
      <alignment horizontal="right" vertical="center" wrapText="1"/>
    </xf>
    <xf numFmtId="3" fontId="46" fillId="55" borderId="0" xfId="0" applyNumberFormat="1" applyFont="1" applyFill="1" applyAlignment="1">
      <alignment vertical="center" wrapText="1"/>
    </xf>
    <xf numFmtId="3" fontId="46" fillId="55" borderId="0" xfId="0" quotePrefix="1" applyNumberFormat="1" applyFont="1" applyFill="1" applyAlignment="1">
      <alignment horizontal="right" vertical="center" wrapText="1"/>
    </xf>
    <xf numFmtId="3" fontId="46" fillId="55" borderId="0" xfId="0" applyNumberFormat="1" applyFont="1" applyFill="1" applyAlignment="1">
      <alignment vertical="center"/>
    </xf>
    <xf numFmtId="3" fontId="46" fillId="55" borderId="0" xfId="0" applyNumberFormat="1" applyFont="1" applyFill="1" applyAlignment="1">
      <alignment horizontal="right" vertical="center"/>
    </xf>
    <xf numFmtId="165" fontId="46" fillId="55" borderId="0" xfId="0" applyNumberFormat="1" applyFont="1" applyFill="1" applyAlignment="1">
      <alignment horizontal="right" vertical="center"/>
    </xf>
    <xf numFmtId="0" fontId="53" fillId="0" borderId="0" xfId="0" applyFont="1" applyAlignment="1" applyProtection="1">
      <alignment vertical="center"/>
      <protection locked="0"/>
    </xf>
    <xf numFmtId="3" fontId="57" fillId="0" borderId="19" xfId="0" applyNumberFormat="1" applyFont="1" applyBorder="1" applyAlignment="1">
      <alignment horizontal="right" vertical="center" wrapText="1"/>
    </xf>
    <xf numFmtId="0" fontId="0" fillId="0" borderId="26" xfId="0" applyBorder="1"/>
    <xf numFmtId="3" fontId="59" fillId="0" borderId="0" xfId="0" applyNumberFormat="1" applyFont="1" applyAlignment="1">
      <alignment vertical="center" wrapText="1"/>
    </xf>
    <xf numFmtId="3" fontId="60" fillId="0" borderId="0" xfId="0" applyNumberFormat="1" applyFont="1" applyAlignment="1">
      <alignment vertical="center" wrapText="1"/>
    </xf>
    <xf numFmtId="49" fontId="60" fillId="0" borderId="0" xfId="0" applyNumberFormat="1" applyFont="1" applyAlignment="1">
      <alignment vertical="center" wrapText="1"/>
    </xf>
    <xf numFmtId="49" fontId="60" fillId="0" borderId="0" xfId="0" applyNumberFormat="1" applyFont="1" applyAlignment="1">
      <alignment horizontal="right" vertical="center" wrapText="1"/>
    </xf>
    <xf numFmtId="49" fontId="59" fillId="0" borderId="0" xfId="0" applyNumberFormat="1" applyFont="1" applyAlignment="1">
      <alignment horizontal="right" vertical="center" wrapText="1"/>
    </xf>
    <xf numFmtId="0" fontId="56" fillId="0" borderId="0" xfId="0" applyFont="1" applyAlignment="1">
      <alignment vertical="center" wrapText="1"/>
    </xf>
    <xf numFmtId="0" fontId="57" fillId="0" borderId="0" xfId="0" applyFont="1" applyAlignment="1">
      <alignment vertical="center" wrapText="1"/>
    </xf>
    <xf numFmtId="49" fontId="57" fillId="0" borderId="27" xfId="0" applyNumberFormat="1" applyFont="1" applyBorder="1" applyAlignment="1">
      <alignment horizontal="center" vertical="center" wrapText="1"/>
    </xf>
    <xf numFmtId="49" fontId="57" fillId="0" borderId="23" xfId="0" applyNumberFormat="1" applyFont="1" applyBorder="1" applyAlignment="1">
      <alignment horizontal="left" vertical="center" wrapText="1"/>
    </xf>
    <xf numFmtId="49" fontId="57" fillId="0" borderId="24" xfId="0" applyNumberFormat="1" applyFont="1" applyBorder="1" applyAlignment="1">
      <alignment horizontal="left" vertical="center" wrapText="1"/>
    </xf>
    <xf numFmtId="49" fontId="57" fillId="0" borderId="19" xfId="0" applyNumberFormat="1" applyFont="1" applyBorder="1" applyAlignment="1">
      <alignment horizontal="center" vertical="center" wrapText="1"/>
    </xf>
    <xf numFmtId="4" fontId="57" fillId="56" borderId="15" xfId="0" applyNumberFormat="1" applyFont="1" applyFill="1" applyBorder="1" applyAlignment="1">
      <alignment horizontal="right" vertical="center" wrapText="1"/>
    </xf>
    <xf numFmtId="0" fontId="53" fillId="56" borderId="15" xfId="0" applyFont="1" applyFill="1" applyBorder="1" applyAlignment="1" applyProtection="1">
      <alignment vertical="center"/>
      <protection locked="0"/>
    </xf>
    <xf numFmtId="3" fontId="57" fillId="56" borderId="15" xfId="0" applyNumberFormat="1" applyFont="1" applyFill="1" applyBorder="1" applyAlignment="1">
      <alignment horizontal="right" vertical="center" wrapText="1"/>
    </xf>
    <xf numFmtId="3" fontId="57" fillId="56" borderId="21" xfId="0" applyNumberFormat="1" applyFont="1" applyFill="1" applyBorder="1" applyAlignment="1">
      <alignment horizontal="left" vertical="center" wrapText="1"/>
    </xf>
    <xf numFmtId="4" fontId="57" fillId="56" borderId="15" xfId="0" applyNumberFormat="1" applyFont="1" applyFill="1" applyBorder="1" applyAlignment="1">
      <alignment vertical="center" wrapText="1"/>
    </xf>
    <xf numFmtId="3" fontId="57" fillId="56" borderId="15" xfId="0" applyNumberFormat="1" applyFont="1" applyFill="1" applyBorder="1" applyAlignment="1">
      <alignment vertical="center" wrapText="1"/>
    </xf>
    <xf numFmtId="0" fontId="53" fillId="56" borderId="0" xfId="0" applyFont="1" applyFill="1" applyAlignment="1" applyProtection="1">
      <alignment vertical="center"/>
      <protection locked="0"/>
    </xf>
    <xf numFmtId="3" fontId="57" fillId="56" borderId="21" xfId="0" applyNumberFormat="1" applyFont="1" applyFill="1" applyBorder="1" applyAlignment="1">
      <alignment horizontal="right" vertical="center" wrapText="1"/>
    </xf>
    <xf numFmtId="0" fontId="53" fillId="56" borderId="0" xfId="0" applyFont="1" applyFill="1"/>
    <xf numFmtId="3" fontId="1" fillId="56" borderId="0" xfId="0" applyNumberFormat="1" applyFont="1" applyFill="1" applyAlignment="1">
      <alignment vertical="center" wrapText="1"/>
    </xf>
    <xf numFmtId="0" fontId="47" fillId="0" borderId="0" xfId="0" applyFont="1" applyAlignment="1" applyProtection="1">
      <alignment vertical="center"/>
      <protection locked="0"/>
    </xf>
    <xf numFmtId="0" fontId="47" fillId="0" borderId="0" xfId="0" applyFont="1" applyAlignment="1" applyProtection="1">
      <alignment vertical="center" wrapText="1"/>
      <protection locked="0"/>
    </xf>
    <xf numFmtId="4" fontId="46" fillId="0" borderId="0" xfId="0" applyNumberFormat="1" applyFont="1" applyAlignment="1" applyProtection="1">
      <alignment horizontal="right" vertical="center"/>
      <protection locked="0"/>
    </xf>
    <xf numFmtId="3" fontId="47" fillId="0" borderId="0" xfId="0" applyNumberFormat="1" applyFont="1" applyAlignment="1" applyProtection="1">
      <alignment horizontal="right" vertical="center"/>
      <protection locked="0"/>
    </xf>
    <xf numFmtId="164" fontId="46" fillId="0" borderId="0" xfId="97" applyNumberFormat="1" applyFont="1" applyFill="1" applyAlignment="1" applyProtection="1">
      <alignment vertical="center"/>
      <protection locked="0"/>
    </xf>
    <xf numFmtId="0" fontId="46" fillId="0" borderId="0" xfId="0" applyFont="1" applyAlignment="1" applyProtection="1">
      <alignment vertical="center"/>
      <protection locked="0"/>
    </xf>
    <xf numFmtId="3" fontId="46" fillId="0" borderId="0" xfId="0" applyNumberFormat="1" applyFont="1" applyAlignment="1" applyProtection="1">
      <alignment horizontal="center" vertical="center"/>
      <protection locked="0"/>
    </xf>
    <xf numFmtId="3" fontId="47" fillId="0" borderId="0" xfId="0" applyNumberFormat="1" applyFont="1" applyAlignment="1" applyProtection="1">
      <alignment horizontal="center" vertical="center"/>
      <protection locked="0"/>
    </xf>
    <xf numFmtId="4" fontId="47" fillId="56" borderId="0" xfId="0" applyNumberFormat="1" applyFont="1" applyFill="1" applyAlignment="1" applyProtection="1">
      <alignment horizontal="center" vertical="center"/>
      <protection locked="0"/>
    </xf>
    <xf numFmtId="4" fontId="47" fillId="0" borderId="0" xfId="0" applyNumberFormat="1" applyFont="1" applyAlignment="1" applyProtection="1">
      <alignment horizontal="center" vertical="center"/>
      <protection locked="0"/>
    </xf>
    <xf numFmtId="0" fontId="46" fillId="53" borderId="0" xfId="0" applyFont="1" applyFill="1" applyAlignment="1" applyProtection="1">
      <alignment vertical="center"/>
      <protection locked="0"/>
    </xf>
    <xf numFmtId="3" fontId="47" fillId="53" borderId="0" xfId="0" applyNumberFormat="1" applyFont="1" applyFill="1" applyAlignment="1" applyProtection="1">
      <alignment horizontal="center" vertical="center"/>
      <protection locked="0"/>
    </xf>
    <xf numFmtId="4" fontId="47" fillId="53" borderId="0" xfId="0" applyNumberFormat="1" applyFont="1" applyFill="1" applyAlignment="1" applyProtection="1">
      <alignment horizontal="center" vertical="center"/>
      <protection locked="0"/>
    </xf>
    <xf numFmtId="164" fontId="47" fillId="53" borderId="0" xfId="97" applyNumberFormat="1" applyFont="1" applyFill="1" applyBorder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 wrapText="1"/>
      <protection locked="0"/>
    </xf>
    <xf numFmtId="3" fontId="46" fillId="0" borderId="0" xfId="0" applyNumberFormat="1" applyFont="1" applyAlignment="1" applyProtection="1">
      <alignment horizontal="right" vertical="center" wrapText="1"/>
      <protection locked="0"/>
    </xf>
    <xf numFmtId="0" fontId="47" fillId="50" borderId="0" xfId="0" applyFont="1" applyFill="1" applyAlignment="1" applyProtection="1">
      <alignment vertical="center"/>
      <protection locked="0"/>
    </xf>
    <xf numFmtId="0" fontId="47" fillId="50" borderId="0" xfId="0" applyFont="1" applyFill="1" applyAlignment="1" applyProtection="1">
      <alignment vertical="center" wrapText="1"/>
      <protection locked="0"/>
    </xf>
    <xf numFmtId="0" fontId="46" fillId="50" borderId="0" xfId="0" applyFont="1" applyFill="1" applyAlignment="1" applyProtection="1">
      <alignment vertical="center" wrapText="1"/>
      <protection locked="0"/>
    </xf>
    <xf numFmtId="3" fontId="47" fillId="50" borderId="0" xfId="0" applyNumberFormat="1" applyFont="1" applyFill="1" applyAlignment="1" applyProtection="1">
      <alignment vertical="center" wrapText="1"/>
      <protection locked="0"/>
    </xf>
    <xf numFmtId="4" fontId="47" fillId="50" borderId="0" xfId="0" applyNumberFormat="1" applyFont="1" applyFill="1" applyAlignment="1" applyProtection="1">
      <alignment vertical="center" wrapText="1"/>
      <protection locked="0"/>
    </xf>
    <xf numFmtId="164" fontId="47" fillId="50" borderId="0" xfId="97" applyNumberFormat="1" applyFont="1" applyFill="1" applyAlignment="1" applyProtection="1">
      <alignment vertical="center" wrapText="1"/>
      <protection locked="0"/>
    </xf>
    <xf numFmtId="4" fontId="47" fillId="0" borderId="0" xfId="0" applyNumberFormat="1" applyFont="1" applyAlignment="1" applyProtection="1">
      <alignment horizontal="right" vertical="center"/>
      <protection locked="0"/>
    </xf>
    <xf numFmtId="164" fontId="47" fillId="0" borderId="0" xfId="97" applyNumberFormat="1" applyFont="1" applyFill="1" applyBorder="1" applyAlignment="1" applyProtection="1">
      <alignment horizontal="right" vertical="center"/>
      <protection locked="0"/>
    </xf>
    <xf numFmtId="0" fontId="47" fillId="51" borderId="0" xfId="0" applyFont="1" applyFill="1" applyAlignment="1" applyProtection="1">
      <alignment vertical="center"/>
      <protection locked="0"/>
    </xf>
    <xf numFmtId="0" fontId="47" fillId="51" borderId="0" xfId="0" applyFont="1" applyFill="1" applyAlignment="1" applyProtection="1">
      <alignment vertical="center" wrapText="1"/>
      <protection locked="0"/>
    </xf>
    <xf numFmtId="0" fontId="46" fillId="51" borderId="0" xfId="0" applyFont="1" applyFill="1" applyAlignment="1" applyProtection="1">
      <alignment vertical="center" wrapText="1"/>
      <protection locked="0"/>
    </xf>
    <xf numFmtId="3" fontId="47" fillId="51" borderId="0" xfId="0" applyNumberFormat="1" applyFont="1" applyFill="1" applyAlignment="1" applyProtection="1">
      <alignment vertical="center" wrapText="1"/>
      <protection locked="0"/>
    </xf>
    <xf numFmtId="4" fontId="47" fillId="51" borderId="0" xfId="0" applyNumberFormat="1" applyFont="1" applyFill="1" applyAlignment="1" applyProtection="1">
      <alignment vertical="center" wrapText="1"/>
      <protection locked="0"/>
    </xf>
    <xf numFmtId="164" fontId="47" fillId="51" borderId="0" xfId="97" applyNumberFormat="1" applyFont="1" applyFill="1" applyAlignment="1" applyProtection="1">
      <alignment vertical="center" wrapText="1"/>
      <protection locked="0"/>
    </xf>
    <xf numFmtId="0" fontId="47" fillId="52" borderId="0" xfId="0" applyFont="1" applyFill="1" applyAlignment="1" applyProtection="1">
      <alignment vertical="center"/>
      <protection locked="0"/>
    </xf>
    <xf numFmtId="0" fontId="47" fillId="52" borderId="0" xfId="0" applyFont="1" applyFill="1" applyAlignment="1" applyProtection="1">
      <alignment vertical="center" wrapText="1"/>
      <protection locked="0"/>
    </xf>
    <xf numFmtId="0" fontId="46" fillId="52" borderId="0" xfId="0" applyFont="1" applyFill="1" applyAlignment="1" applyProtection="1">
      <alignment vertical="center" wrapText="1"/>
      <protection locked="0"/>
    </xf>
    <xf numFmtId="3" fontId="47" fillId="52" borderId="0" xfId="0" applyNumberFormat="1" applyFont="1" applyFill="1" applyAlignment="1" applyProtection="1">
      <alignment vertical="center" wrapText="1"/>
      <protection locked="0"/>
    </xf>
    <xf numFmtId="4" fontId="47" fillId="52" borderId="0" xfId="0" applyNumberFormat="1" applyFont="1" applyFill="1" applyAlignment="1" applyProtection="1">
      <alignment vertical="center" wrapText="1"/>
      <protection locked="0"/>
    </xf>
    <xf numFmtId="164" fontId="47" fillId="52" borderId="0" xfId="97" applyNumberFormat="1" applyFont="1" applyFill="1" applyAlignment="1" applyProtection="1">
      <alignment vertical="center" wrapText="1"/>
      <protection locked="0"/>
    </xf>
    <xf numFmtId="0" fontId="46" fillId="0" borderId="0" xfId="0" applyFont="1" applyAlignment="1" applyProtection="1">
      <alignment vertical="center" wrapText="1"/>
      <protection locked="0"/>
    </xf>
    <xf numFmtId="3" fontId="46" fillId="0" borderId="0" xfId="0" applyNumberFormat="1" applyFont="1" applyAlignment="1" applyProtection="1">
      <alignment vertical="center"/>
      <protection locked="0"/>
    </xf>
    <xf numFmtId="4" fontId="46" fillId="0" borderId="0" xfId="0" applyNumberFormat="1" applyFont="1" applyAlignment="1" applyProtection="1">
      <alignment vertical="center"/>
      <protection locked="0"/>
    </xf>
    <xf numFmtId="164" fontId="46" fillId="0" borderId="0" xfId="97" applyNumberFormat="1" applyFont="1" applyFill="1" applyBorder="1" applyAlignment="1" applyProtection="1">
      <alignment vertical="center"/>
      <protection locked="0"/>
    </xf>
    <xf numFmtId="0" fontId="50" fillId="0" borderId="0" xfId="0" applyFont="1" applyAlignment="1" applyProtection="1">
      <alignment horizontal="left" vertical="center" wrapText="1"/>
      <protection locked="0"/>
    </xf>
    <xf numFmtId="4" fontId="50" fillId="0" borderId="0" xfId="0" applyNumberFormat="1" applyFont="1" applyAlignment="1" applyProtection="1">
      <alignment horizontal="right" vertical="center" wrapText="1"/>
      <protection locked="0"/>
    </xf>
    <xf numFmtId="3" fontId="47" fillId="0" borderId="0" xfId="0" applyNumberFormat="1" applyFont="1" applyAlignment="1" applyProtection="1">
      <alignment vertical="center"/>
      <protection locked="0"/>
    </xf>
    <xf numFmtId="4" fontId="47" fillId="0" borderId="0" xfId="0" applyNumberFormat="1" applyFont="1" applyAlignment="1" applyProtection="1">
      <alignment vertical="center"/>
      <protection locked="0"/>
    </xf>
    <xf numFmtId="164" fontId="47" fillId="0" borderId="0" xfId="97" applyNumberFormat="1" applyFont="1" applyFill="1" applyBorder="1" applyAlignment="1" applyProtection="1">
      <alignment vertical="center"/>
      <protection locked="0"/>
    </xf>
    <xf numFmtId="4" fontId="46" fillId="0" borderId="0" xfId="0" applyNumberFormat="1" applyFont="1" applyAlignment="1" applyProtection="1">
      <alignment horizontal="right" vertical="center" wrapText="1"/>
      <protection locked="0"/>
    </xf>
    <xf numFmtId="3" fontId="46" fillId="0" borderId="0" xfId="0" applyNumberFormat="1" applyFont="1" applyAlignment="1" applyProtection="1">
      <alignment vertical="center" wrapText="1"/>
      <protection locked="0"/>
    </xf>
    <xf numFmtId="4" fontId="46" fillId="0" borderId="0" xfId="0" applyNumberFormat="1" applyFont="1" applyAlignment="1" applyProtection="1">
      <alignment vertical="center" wrapText="1"/>
      <protection locked="0"/>
    </xf>
    <xf numFmtId="164" fontId="46" fillId="0" borderId="0" xfId="97" applyNumberFormat="1" applyFont="1" applyFill="1" applyAlignment="1" applyProtection="1">
      <alignment vertical="center" wrapText="1"/>
      <protection locked="0"/>
    </xf>
    <xf numFmtId="0" fontId="49" fillId="0" borderId="0" xfId="0" applyFont="1" applyAlignment="1" applyProtection="1">
      <alignment horizontal="left" vertical="center" wrapText="1"/>
      <protection locked="0"/>
    </xf>
    <xf numFmtId="164" fontId="47" fillId="0" borderId="0" xfId="97" applyNumberFormat="1" applyFont="1" applyFill="1" applyAlignment="1" applyProtection="1">
      <alignment vertical="center"/>
      <protection locked="0"/>
    </xf>
    <xf numFmtId="0" fontId="50" fillId="0" borderId="0" xfId="0" applyFont="1" applyAlignment="1" applyProtection="1">
      <alignment vertical="center" wrapText="1"/>
      <protection locked="0"/>
    </xf>
    <xf numFmtId="4" fontId="50" fillId="0" borderId="0" xfId="0" applyNumberFormat="1" applyFont="1" applyAlignment="1" applyProtection="1">
      <alignment horizontal="right" vertical="center"/>
      <protection locked="0"/>
    </xf>
    <xf numFmtId="49" fontId="46" fillId="0" borderId="0" xfId="0" quotePrefix="1" applyNumberFormat="1" applyFont="1" applyAlignment="1" applyProtection="1">
      <alignment vertical="center" wrapText="1"/>
      <protection locked="0"/>
    </xf>
    <xf numFmtId="0" fontId="46" fillId="0" borderId="0" xfId="0" applyFont="1" applyAlignment="1" applyProtection="1">
      <alignment horizontal="left" vertical="center"/>
      <protection locked="0"/>
    </xf>
    <xf numFmtId="0" fontId="49" fillId="0" borderId="0" xfId="0" quotePrefix="1" applyFont="1" applyAlignment="1" applyProtection="1">
      <alignment vertical="center" wrapText="1"/>
      <protection locked="0"/>
    </xf>
    <xf numFmtId="4" fontId="49" fillId="0" borderId="0" xfId="0" quotePrefix="1" applyNumberFormat="1" applyFont="1" applyAlignment="1" applyProtection="1">
      <alignment horizontal="right" vertical="center" wrapText="1"/>
      <protection locked="0"/>
    </xf>
    <xf numFmtId="3" fontId="49" fillId="56" borderId="0" xfId="0" applyNumberFormat="1" applyFont="1" applyFill="1" applyAlignment="1" applyProtection="1">
      <alignment vertical="center"/>
      <protection locked="0"/>
    </xf>
    <xf numFmtId="4" fontId="49" fillId="56" borderId="0" xfId="0" applyNumberFormat="1" applyFont="1" applyFill="1" applyAlignment="1" applyProtection="1">
      <alignment vertical="center"/>
      <protection locked="0"/>
    </xf>
    <xf numFmtId="164" fontId="49" fillId="0" borderId="0" xfId="97" applyNumberFormat="1" applyFont="1" applyFill="1" applyAlignment="1" applyProtection="1">
      <alignment vertical="center"/>
      <protection locked="0"/>
    </xf>
    <xf numFmtId="0" fontId="49" fillId="0" borderId="0" xfId="0" applyFont="1" applyAlignment="1" applyProtection="1">
      <alignment vertical="center"/>
      <protection locked="0"/>
    </xf>
    <xf numFmtId="3" fontId="49" fillId="0" borderId="0" xfId="0" applyNumberFormat="1" applyFont="1" applyAlignment="1" applyProtection="1">
      <alignment vertical="center"/>
      <protection locked="0"/>
    </xf>
    <xf numFmtId="4" fontId="49" fillId="0" borderId="0" xfId="0" applyNumberFormat="1" applyFont="1" applyAlignment="1" applyProtection="1">
      <alignment vertical="center"/>
      <protection locked="0"/>
    </xf>
    <xf numFmtId="0" fontId="46" fillId="0" borderId="0" xfId="0" applyFont="1" applyAlignment="1" applyProtection="1">
      <alignment horizontal="left"/>
      <protection locked="0"/>
    </xf>
    <xf numFmtId="0" fontId="46" fillId="0" borderId="0" xfId="0" applyFont="1" applyAlignment="1" applyProtection="1">
      <alignment wrapText="1"/>
      <protection locked="0"/>
    </xf>
    <xf numFmtId="0" fontId="46" fillId="0" borderId="0" xfId="0" applyFont="1" applyProtection="1">
      <protection locked="0"/>
    </xf>
    <xf numFmtId="3" fontId="46" fillId="56" borderId="0" xfId="0" applyNumberFormat="1" applyFont="1" applyFill="1" applyAlignment="1" applyProtection="1">
      <alignment vertical="center"/>
      <protection locked="0"/>
    </xf>
    <xf numFmtId="4" fontId="46" fillId="56" borderId="0" xfId="0" applyNumberFormat="1" applyFont="1" applyFill="1" applyAlignment="1" applyProtection="1">
      <alignment vertical="center"/>
      <protection locked="0"/>
    </xf>
    <xf numFmtId="0" fontId="46" fillId="0" borderId="0" xfId="133" quotePrefix="1" applyNumberFormat="1" applyFont="1" applyFill="1" applyBorder="1" applyAlignment="1" applyProtection="1">
      <alignment horizontal="left" vertical="center"/>
      <protection locked="0"/>
    </xf>
    <xf numFmtId="0" fontId="46" fillId="0" borderId="0" xfId="122" quotePrefix="1" applyNumberFormat="1" applyFont="1" applyFill="1" applyBorder="1" applyAlignment="1" applyProtection="1">
      <alignment horizontal="left" vertical="center"/>
      <protection locked="0"/>
    </xf>
    <xf numFmtId="0" fontId="46" fillId="0" borderId="0" xfId="122" quotePrefix="1" applyFont="1" applyFill="1" applyBorder="1" applyAlignment="1" applyProtection="1">
      <alignment vertical="center"/>
      <protection locked="0"/>
    </xf>
    <xf numFmtId="0" fontId="46" fillId="0" borderId="0" xfId="122" quotePrefix="1" applyFont="1" applyFill="1" applyBorder="1" applyAlignment="1" applyProtection="1">
      <alignment vertical="center" wrapText="1"/>
      <protection locked="0"/>
    </xf>
    <xf numFmtId="3" fontId="46" fillId="0" borderId="0" xfId="0" applyNumberFormat="1" applyFont="1" applyProtection="1">
      <protection locked="0"/>
    </xf>
    <xf numFmtId="4" fontId="46" fillId="0" borderId="0" xfId="0" applyNumberFormat="1" applyFont="1" applyProtection="1">
      <protection locked="0"/>
    </xf>
    <xf numFmtId="164" fontId="46" fillId="0" borderId="0" xfId="97" applyNumberFormat="1" applyFont="1" applyFill="1" applyAlignment="1" applyProtection="1">
      <protection locked="0"/>
    </xf>
    <xf numFmtId="3" fontId="46" fillId="56" borderId="0" xfId="0" applyNumberFormat="1" applyFont="1" applyFill="1" applyAlignment="1" applyProtection="1">
      <alignment vertical="center" wrapText="1"/>
      <protection locked="0"/>
    </xf>
    <xf numFmtId="4" fontId="46" fillId="56" borderId="0" xfId="0" applyNumberFormat="1" applyFont="1" applyFill="1" applyAlignment="1" applyProtection="1">
      <alignment vertical="center" wrapText="1"/>
      <protection locked="0"/>
    </xf>
    <xf numFmtId="49" fontId="46" fillId="0" borderId="0" xfId="93" applyNumberFormat="1" applyFont="1" applyAlignment="1" applyProtection="1">
      <alignment horizontal="left" vertical="center"/>
      <protection locked="0"/>
    </xf>
    <xf numFmtId="0" fontId="49" fillId="0" borderId="0" xfId="0" applyFont="1" applyAlignment="1" applyProtection="1">
      <alignment vertical="center" wrapText="1"/>
      <protection locked="0"/>
    </xf>
    <xf numFmtId="4" fontId="49" fillId="0" borderId="0" xfId="0" applyNumberFormat="1" applyFont="1" applyAlignment="1" applyProtection="1">
      <alignment horizontal="right" vertical="center" wrapText="1"/>
      <protection locked="0"/>
    </xf>
    <xf numFmtId="4" fontId="47" fillId="0" borderId="0" xfId="0" applyNumberFormat="1" applyFont="1" applyAlignment="1" applyProtection="1">
      <alignment horizontal="right" vertical="center" wrapText="1"/>
      <protection locked="0"/>
    </xf>
    <xf numFmtId="3" fontId="47" fillId="56" borderId="0" xfId="0" applyNumberFormat="1" applyFont="1" applyFill="1" applyAlignment="1" applyProtection="1">
      <alignment horizontal="right" vertical="center" wrapText="1"/>
      <protection locked="0"/>
    </xf>
    <xf numFmtId="4" fontId="47" fillId="56" borderId="0" xfId="0" applyNumberFormat="1" applyFont="1" applyFill="1" applyAlignment="1" applyProtection="1">
      <alignment horizontal="right" vertical="center" wrapText="1"/>
      <protection locked="0"/>
    </xf>
    <xf numFmtId="164" fontId="47" fillId="0" borderId="0" xfId="97" applyNumberFormat="1" applyFont="1" applyFill="1" applyAlignment="1" applyProtection="1">
      <alignment horizontal="right" vertical="center" wrapText="1"/>
      <protection locked="0"/>
    </xf>
    <xf numFmtId="4" fontId="49" fillId="0" borderId="0" xfId="0" applyNumberFormat="1" applyFont="1" applyAlignment="1" applyProtection="1">
      <alignment horizontal="right" vertical="center"/>
      <protection locked="0"/>
    </xf>
    <xf numFmtId="3" fontId="47" fillId="0" borderId="0" xfId="0" applyNumberFormat="1" applyFont="1" applyAlignment="1" applyProtection="1">
      <alignment vertical="center" wrapText="1"/>
      <protection locked="0"/>
    </xf>
    <xf numFmtId="4" fontId="47" fillId="0" borderId="0" xfId="0" applyNumberFormat="1" applyFont="1" applyAlignment="1" applyProtection="1">
      <alignment vertical="center" wrapText="1"/>
      <protection locked="0"/>
    </xf>
    <xf numFmtId="164" fontId="47" fillId="0" borderId="0" xfId="97" applyNumberFormat="1" applyFont="1" applyFill="1" applyAlignment="1" applyProtection="1">
      <alignment vertical="center" wrapText="1"/>
      <protection locked="0"/>
    </xf>
    <xf numFmtId="3" fontId="46" fillId="0" borderId="0" xfId="0" applyNumberFormat="1" applyFont="1" applyAlignment="1" applyProtection="1">
      <alignment horizontal="right" vertical="center"/>
      <protection locked="0"/>
    </xf>
    <xf numFmtId="164" fontId="46" fillId="0" borderId="0" xfId="97" applyNumberFormat="1" applyFont="1" applyFill="1" applyAlignment="1" applyProtection="1">
      <alignment horizontal="right" vertical="center"/>
      <protection locked="0"/>
    </xf>
    <xf numFmtId="0" fontId="46" fillId="0" borderId="0" xfId="0" applyFont="1" applyAlignment="1" applyProtection="1">
      <alignment horizontal="left" vertical="center" wrapText="1"/>
      <protection locked="0"/>
    </xf>
    <xf numFmtId="0" fontId="46" fillId="0" borderId="0" xfId="124" quotePrefix="1" applyFont="1" applyFill="1" applyBorder="1" applyAlignment="1" applyProtection="1">
      <alignment vertical="center"/>
      <protection locked="0"/>
    </xf>
    <xf numFmtId="3" fontId="47" fillId="56" borderId="0" xfId="0" applyNumberFormat="1" applyFont="1" applyFill="1" applyAlignment="1" applyProtection="1">
      <alignment vertical="center" wrapText="1"/>
      <protection locked="0"/>
    </xf>
    <xf numFmtId="4" fontId="47" fillId="56" borderId="0" xfId="0" applyNumberFormat="1" applyFont="1" applyFill="1" applyAlignment="1" applyProtection="1">
      <alignment vertical="center" wrapText="1"/>
      <protection locked="0"/>
    </xf>
    <xf numFmtId="3" fontId="46" fillId="56" borderId="0" xfId="0" applyNumberFormat="1" applyFont="1" applyFill="1" applyProtection="1">
      <protection locked="0"/>
    </xf>
    <xf numFmtId="4" fontId="46" fillId="56" borderId="0" xfId="0" applyNumberFormat="1" applyFont="1" applyFill="1" applyProtection="1">
      <protection locked="0"/>
    </xf>
    <xf numFmtId="164" fontId="46" fillId="0" borderId="0" xfId="97" applyNumberFormat="1" applyFont="1" applyFill="1" applyProtection="1">
      <protection locked="0"/>
    </xf>
    <xf numFmtId="164" fontId="47" fillId="0" borderId="0" xfId="97" applyNumberFormat="1" applyFont="1" applyFill="1" applyAlignment="1" applyProtection="1">
      <alignment horizontal="right" vertical="center"/>
      <protection locked="0"/>
    </xf>
    <xf numFmtId="1" fontId="46" fillId="0" borderId="0" xfId="0" applyNumberFormat="1" applyFont="1" applyAlignment="1" applyProtection="1">
      <alignment vertical="center"/>
      <protection locked="0"/>
    </xf>
    <xf numFmtId="49" fontId="47" fillId="0" borderId="0" xfId="93" applyNumberFormat="1" applyFont="1" applyAlignment="1" applyProtection="1">
      <alignment horizontal="left" vertical="center"/>
      <protection locked="0"/>
    </xf>
    <xf numFmtId="49" fontId="46" fillId="0" borderId="0" xfId="0" applyNumberFormat="1" applyFont="1" applyAlignment="1" applyProtection="1">
      <alignment vertical="center" wrapText="1"/>
      <protection locked="0"/>
    </xf>
    <xf numFmtId="0" fontId="46" fillId="0" borderId="0" xfId="122" quotePrefix="1" applyNumberFormat="1" applyFont="1" applyFill="1" applyBorder="1" applyAlignment="1" applyProtection="1">
      <alignment vertical="center"/>
      <protection locked="0"/>
    </xf>
    <xf numFmtId="0" fontId="46" fillId="0" borderId="0" xfId="0" quotePrefix="1" applyFont="1" applyAlignment="1" applyProtection="1">
      <alignment vertical="center" wrapText="1"/>
      <protection locked="0"/>
    </xf>
    <xf numFmtId="164" fontId="46" fillId="0" borderId="0" xfId="97" applyNumberFormat="1" applyFont="1" applyFill="1" applyBorder="1" applyAlignment="1" applyProtection="1">
      <alignment horizontal="right" vertical="center"/>
      <protection locked="0"/>
    </xf>
    <xf numFmtId="3" fontId="49" fillId="56" borderId="0" xfId="0" applyNumberFormat="1" applyFont="1" applyFill="1" applyProtection="1">
      <protection locked="0"/>
    </xf>
    <xf numFmtId="4" fontId="49" fillId="56" borderId="0" xfId="0" applyNumberFormat="1" applyFont="1" applyFill="1" applyProtection="1">
      <protection locked="0"/>
    </xf>
    <xf numFmtId="164" fontId="47" fillId="0" borderId="0" xfId="0" applyNumberFormat="1" applyFont="1" applyAlignment="1" applyProtection="1">
      <alignment vertical="center"/>
      <protection locked="0"/>
    </xf>
    <xf numFmtId="164" fontId="46" fillId="0" borderId="0" xfId="0" applyNumberFormat="1" applyFont="1" applyAlignment="1" applyProtection="1">
      <alignment vertical="center"/>
      <protection locked="0"/>
    </xf>
    <xf numFmtId="164" fontId="49" fillId="0" borderId="0" xfId="97" applyNumberFormat="1" applyFont="1" applyFill="1" applyAlignment="1" applyProtection="1">
      <alignment vertical="center" wrapText="1"/>
      <protection locked="0"/>
    </xf>
    <xf numFmtId="0" fontId="47" fillId="0" borderId="0" xfId="0" applyFont="1" applyAlignment="1" applyProtection="1">
      <alignment horizontal="left" vertical="center"/>
      <protection locked="0"/>
    </xf>
    <xf numFmtId="4" fontId="46" fillId="0" borderId="0" xfId="0" applyNumberFormat="1" applyFont="1" applyAlignment="1" applyProtection="1">
      <alignment horizontal="left" vertical="center"/>
      <protection locked="0"/>
    </xf>
    <xf numFmtId="164" fontId="47" fillId="52" borderId="0" xfId="0" applyNumberFormat="1" applyFont="1" applyFill="1" applyAlignment="1" applyProtection="1">
      <alignment vertical="center" wrapText="1"/>
      <protection locked="0"/>
    </xf>
    <xf numFmtId="3" fontId="47" fillId="56" borderId="0" xfId="0" applyNumberFormat="1" applyFont="1" applyFill="1" applyAlignment="1" applyProtection="1">
      <alignment vertical="center"/>
      <protection locked="0"/>
    </xf>
    <xf numFmtId="0" fontId="46" fillId="0" borderId="0" xfId="147" applyFont="1" applyAlignment="1" applyProtection="1">
      <alignment vertical="center" wrapText="1"/>
      <protection locked="0"/>
    </xf>
    <xf numFmtId="164" fontId="47" fillId="0" borderId="0" xfId="0" applyNumberFormat="1" applyFont="1" applyAlignment="1" applyProtection="1">
      <alignment vertical="center" wrapText="1"/>
      <protection locked="0"/>
    </xf>
    <xf numFmtId="164" fontId="46" fillId="0" borderId="0" xfId="0" applyNumberFormat="1" applyFont="1" applyAlignment="1" applyProtection="1">
      <alignment vertical="center" wrapText="1"/>
      <protection locked="0"/>
    </xf>
    <xf numFmtId="4" fontId="47" fillId="56" borderId="0" xfId="0" applyNumberFormat="1" applyFont="1" applyFill="1" applyAlignment="1" applyProtection="1">
      <alignment vertical="center"/>
      <protection locked="0"/>
    </xf>
    <xf numFmtId="0" fontId="46" fillId="0" borderId="0" xfId="0" quotePrefix="1" applyFont="1" applyAlignment="1" applyProtection="1">
      <alignment horizontal="left" vertical="center" wrapText="1"/>
      <protection locked="0"/>
    </xf>
    <xf numFmtId="165" fontId="46" fillId="56" borderId="0" xfId="0" applyNumberFormat="1" applyFont="1" applyFill="1" applyAlignment="1" applyProtection="1">
      <alignment horizontal="right" vertical="center"/>
      <protection locked="0"/>
    </xf>
    <xf numFmtId="3" fontId="46" fillId="56" borderId="0" xfId="0" applyNumberFormat="1" applyFont="1" applyFill="1" applyAlignment="1" applyProtection="1">
      <alignment horizontal="right" vertical="center"/>
      <protection locked="0"/>
    </xf>
    <xf numFmtId="3" fontId="49" fillId="56" borderId="0" xfId="0" applyNumberFormat="1" applyFont="1" applyFill="1" applyAlignment="1" applyProtection="1">
      <alignment vertical="center" wrapText="1"/>
      <protection locked="0"/>
    </xf>
    <xf numFmtId="4" fontId="49" fillId="56" borderId="0" xfId="0" applyNumberFormat="1" applyFont="1" applyFill="1" applyAlignment="1" applyProtection="1">
      <alignment vertical="center" wrapText="1"/>
      <protection locked="0"/>
    </xf>
    <xf numFmtId="0" fontId="48" fillId="0" borderId="0" xfId="0" applyFont="1" applyAlignment="1" applyProtection="1">
      <alignment vertical="center"/>
      <protection locked="0"/>
    </xf>
    <xf numFmtId="0" fontId="46" fillId="0" borderId="0" xfId="92" applyFont="1" applyAlignment="1" applyProtection="1">
      <alignment vertical="center"/>
      <protection locked="0"/>
    </xf>
    <xf numFmtId="0" fontId="50" fillId="0" borderId="0" xfId="92" applyFont="1" applyAlignment="1" applyProtection="1">
      <alignment horizontal="left" vertical="center" wrapText="1"/>
      <protection locked="0"/>
    </xf>
    <xf numFmtId="4" fontId="50" fillId="0" borderId="0" xfId="92" applyNumberFormat="1" applyFont="1" applyAlignment="1" applyProtection="1">
      <alignment horizontal="right" vertical="center" wrapText="1"/>
      <protection locked="0"/>
    </xf>
    <xf numFmtId="3" fontId="46" fillId="0" borderId="0" xfId="92" applyNumberFormat="1" applyFont="1" applyAlignment="1" applyProtection="1">
      <alignment vertical="center"/>
      <protection locked="0"/>
    </xf>
    <xf numFmtId="4" fontId="46" fillId="0" borderId="0" xfId="92" applyNumberFormat="1" applyFont="1" applyAlignment="1" applyProtection="1">
      <alignment vertical="center"/>
      <protection locked="0"/>
    </xf>
    <xf numFmtId="0" fontId="49" fillId="0" borderId="0" xfId="92" applyFont="1" applyAlignment="1" applyProtection="1">
      <alignment horizontal="left" vertical="center" wrapText="1"/>
      <protection locked="0"/>
    </xf>
    <xf numFmtId="4" fontId="49" fillId="0" borderId="0" xfId="92" applyNumberFormat="1" applyFont="1" applyAlignment="1" applyProtection="1">
      <alignment horizontal="right" vertical="center"/>
      <protection locked="0"/>
    </xf>
    <xf numFmtId="3" fontId="47" fillId="0" borderId="0" xfId="92" applyNumberFormat="1" applyFont="1" applyAlignment="1" applyProtection="1">
      <alignment vertical="center"/>
      <protection locked="0"/>
    </xf>
    <xf numFmtId="4" fontId="47" fillId="0" borderId="0" xfId="92" applyNumberFormat="1" applyFont="1" applyAlignment="1" applyProtection="1">
      <alignment vertical="center"/>
      <protection locked="0"/>
    </xf>
    <xf numFmtId="3" fontId="46" fillId="56" borderId="0" xfId="92" applyNumberFormat="1" applyFont="1" applyFill="1" applyAlignment="1" applyProtection="1">
      <alignment vertical="center" wrapText="1"/>
      <protection locked="0"/>
    </xf>
    <xf numFmtId="4" fontId="46" fillId="56" borderId="0" xfId="92" applyNumberFormat="1" applyFont="1" applyFill="1" applyAlignment="1" applyProtection="1">
      <alignment vertical="center" wrapText="1"/>
      <protection locked="0"/>
    </xf>
    <xf numFmtId="3" fontId="46" fillId="0" borderId="0" xfId="92" applyNumberFormat="1" applyFont="1" applyAlignment="1" applyProtection="1">
      <alignment vertical="center" wrapText="1"/>
      <protection locked="0"/>
    </xf>
    <xf numFmtId="4" fontId="46" fillId="0" borderId="0" xfId="92" applyNumberFormat="1" applyFont="1" applyAlignment="1" applyProtection="1">
      <alignment vertical="center" wrapText="1"/>
      <protection locked="0"/>
    </xf>
    <xf numFmtId="0" fontId="46" fillId="0" borderId="0" xfId="122" quotePrefix="1" applyFont="1" applyFill="1" applyBorder="1" applyAlignment="1" applyProtection="1">
      <alignment horizontal="left" vertical="center"/>
      <protection locked="0"/>
    </xf>
    <xf numFmtId="3" fontId="46" fillId="0" borderId="0" xfId="0" applyNumberFormat="1" applyFont="1" applyAlignment="1" applyProtection="1">
      <alignment horizontal="left"/>
      <protection locked="0"/>
    </xf>
    <xf numFmtId="4" fontId="46" fillId="0" borderId="0" xfId="0" applyNumberFormat="1" applyFont="1" applyAlignment="1" applyProtection="1">
      <alignment horizontal="left"/>
      <protection locked="0"/>
    </xf>
    <xf numFmtId="164" fontId="46" fillId="0" borderId="0" xfId="97" applyNumberFormat="1" applyFont="1" applyFill="1" applyAlignment="1" applyProtection="1">
      <alignment horizontal="left"/>
      <protection locked="0"/>
    </xf>
    <xf numFmtId="164" fontId="46" fillId="58" borderId="0" xfId="97" applyNumberFormat="1" applyFont="1" applyFill="1" applyAlignment="1" applyProtection="1">
      <alignment vertical="center" wrapText="1"/>
      <protection locked="0"/>
    </xf>
    <xf numFmtId="164" fontId="46" fillId="57" borderId="0" xfId="97" applyNumberFormat="1" applyFont="1" applyFill="1" applyAlignment="1" applyProtection="1">
      <alignment vertical="center"/>
      <protection locked="0"/>
    </xf>
    <xf numFmtId="4" fontId="0" fillId="0" borderId="0" xfId="0" applyNumberFormat="1"/>
    <xf numFmtId="49" fontId="46" fillId="0" borderId="0" xfId="93" applyNumberFormat="1" applyFont="1" applyAlignment="1" applyProtection="1">
      <alignment horizontal="left" vertical="center" wrapText="1"/>
      <protection locked="0"/>
    </xf>
    <xf numFmtId="49" fontId="46" fillId="58" borderId="0" xfId="93" applyNumberFormat="1" applyFont="1" applyFill="1" applyAlignment="1" applyProtection="1">
      <alignment horizontal="left" vertical="center"/>
      <protection locked="0"/>
    </xf>
    <xf numFmtId="0" fontId="47" fillId="58" borderId="0" xfId="0" applyFont="1" applyFill="1" applyAlignment="1" applyProtection="1">
      <alignment vertical="center"/>
      <protection locked="0"/>
    </xf>
    <xf numFmtId="0" fontId="46" fillId="58" borderId="0" xfId="0" applyFont="1" applyFill="1" applyAlignment="1" applyProtection="1">
      <alignment vertical="center"/>
      <protection locked="0"/>
    </xf>
    <xf numFmtId="0" fontId="47" fillId="53" borderId="0" xfId="0" applyFont="1" applyFill="1" applyAlignment="1" applyProtection="1">
      <alignment horizontal="center" vertical="center" wrapText="1"/>
      <protection locked="0"/>
    </xf>
    <xf numFmtId="0" fontId="46" fillId="53" borderId="0" xfId="0" applyFont="1" applyFill="1" applyAlignment="1" applyProtection="1">
      <alignment horizontal="center" vertical="center" wrapText="1"/>
      <protection locked="0"/>
    </xf>
    <xf numFmtId="4" fontId="47" fillId="0" borderId="0" xfId="97" applyNumberFormat="1" applyFont="1" applyFill="1" applyBorder="1" applyAlignment="1" applyProtection="1">
      <alignment vertical="center" wrapText="1"/>
      <protection locked="0"/>
    </xf>
    <xf numFmtId="164" fontId="46" fillId="0" borderId="0" xfId="97" applyNumberFormat="1" applyFont="1" applyFill="1" applyBorder="1" applyAlignment="1" applyProtection="1">
      <alignment vertical="center" wrapText="1"/>
      <protection locked="0"/>
    </xf>
    <xf numFmtId="0" fontId="1" fillId="0" borderId="0" xfId="0" applyFont="1" applyProtection="1">
      <protection locked="0"/>
    </xf>
    <xf numFmtId="0" fontId="52" fillId="0" borderId="0" xfId="0" applyFont="1" applyAlignment="1" applyProtection="1">
      <alignment vertical="center" wrapText="1"/>
      <protection locked="0"/>
    </xf>
    <xf numFmtId="3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47" fillId="0" borderId="0" xfId="100" quotePrefix="1" applyNumberFormat="1" applyFont="1" applyFill="1" applyBorder="1" applyAlignment="1" applyProtection="1">
      <alignment vertical="center"/>
      <protection locked="0"/>
    </xf>
    <xf numFmtId="0" fontId="47" fillId="0" borderId="0" xfId="100" quotePrefix="1" applyNumberFormat="1" applyFont="1" applyFill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164" fontId="1" fillId="0" borderId="0" xfId="97" applyNumberFormat="1" applyFont="1" applyProtection="1">
      <protection locked="0"/>
    </xf>
    <xf numFmtId="49" fontId="46" fillId="0" borderId="0" xfId="0" applyNumberFormat="1" applyFont="1" applyAlignment="1" applyProtection="1">
      <alignment horizontal="left" vertical="center"/>
      <protection locked="0"/>
    </xf>
    <xf numFmtId="0" fontId="46" fillId="0" borderId="0" xfId="133" quotePrefix="1" applyNumberFormat="1" applyFont="1" applyFill="1" applyBorder="1" applyAlignment="1" applyProtection="1">
      <alignment vertical="center"/>
      <protection locked="0"/>
    </xf>
    <xf numFmtId="0" fontId="47" fillId="0" borderId="0" xfId="0" applyFont="1" applyAlignment="1" applyProtection="1">
      <alignment wrapText="1"/>
      <protection locked="0"/>
    </xf>
    <xf numFmtId="0" fontId="47" fillId="0" borderId="0" xfId="100" quotePrefix="1" applyNumberFormat="1" applyFont="1" applyFill="1" applyBorder="1" applyAlignment="1" applyProtection="1">
      <alignment horizontal="left" vertical="center"/>
      <protection locked="0"/>
    </xf>
    <xf numFmtId="0" fontId="46" fillId="0" borderId="0" xfId="100" quotePrefix="1" applyNumberFormat="1" applyFont="1" applyFill="1" applyBorder="1" applyAlignment="1" applyProtection="1">
      <alignment horizontal="left" vertical="center"/>
      <protection locked="0"/>
    </xf>
    <xf numFmtId="0" fontId="47" fillId="0" borderId="0" xfId="92" applyFont="1" applyAlignment="1" applyProtection="1">
      <alignment vertical="center"/>
      <protection locked="0"/>
    </xf>
    <xf numFmtId="0" fontId="47" fillId="0" borderId="0" xfId="100" quotePrefix="1" applyNumberFormat="1" applyFont="1" applyFill="1" applyBorder="1" applyAlignment="1" applyProtection="1">
      <alignment horizontal="left" vertical="center" wrapText="1"/>
      <protection locked="0"/>
    </xf>
    <xf numFmtId="10" fontId="62" fillId="0" borderId="0" xfId="150" applyNumberFormat="1" applyFont="1" applyAlignment="1" applyProtection="1">
      <alignment vertical="center"/>
      <protection locked="0"/>
    </xf>
    <xf numFmtId="4" fontId="1" fillId="0" borderId="0" xfId="151" applyNumberFormat="1" applyAlignment="1" applyProtection="1">
      <alignment vertical="center"/>
      <protection locked="0"/>
    </xf>
    <xf numFmtId="10" fontId="1" fillId="0" borderId="0" xfId="151" applyNumberFormat="1" applyAlignment="1" applyProtection="1">
      <alignment vertical="center"/>
      <protection locked="0"/>
    </xf>
    <xf numFmtId="3" fontId="62" fillId="0" borderId="0" xfId="150" applyNumberFormat="1" applyFont="1" applyAlignment="1" applyProtection="1">
      <alignment vertical="center"/>
      <protection locked="0"/>
    </xf>
    <xf numFmtId="164" fontId="46" fillId="0" borderId="0" xfId="97" applyNumberFormat="1" applyFont="1" applyFill="1" applyAlignment="1" applyProtection="1">
      <alignment horizontal="center" vertical="center" wrapText="1"/>
      <protection locked="0"/>
    </xf>
    <xf numFmtId="49" fontId="55" fillId="0" borderId="19" xfId="0" applyNumberFormat="1" applyFont="1" applyBorder="1" applyAlignment="1">
      <alignment horizontal="left" vertical="center" wrapText="1"/>
    </xf>
    <xf numFmtId="49" fontId="55" fillId="0" borderId="20" xfId="0" applyNumberFormat="1" applyFont="1" applyBorder="1" applyAlignment="1">
      <alignment horizontal="left" vertical="center" wrapText="1"/>
    </xf>
    <xf numFmtId="49" fontId="55" fillId="0" borderId="21" xfId="0" applyNumberFormat="1" applyFont="1" applyBorder="1" applyAlignment="1">
      <alignment horizontal="left" vertical="center" wrapText="1"/>
    </xf>
    <xf numFmtId="49" fontId="57" fillId="0" borderId="20" xfId="0" applyNumberFormat="1" applyFont="1" applyBorder="1" applyAlignment="1">
      <alignment horizontal="left" vertical="center" wrapText="1"/>
    </xf>
    <xf numFmtId="49" fontId="57" fillId="0" borderId="21" xfId="0" applyNumberFormat="1" applyFont="1" applyBorder="1" applyAlignment="1">
      <alignment horizontal="left" vertical="center" wrapText="1"/>
    </xf>
    <xf numFmtId="49" fontId="57" fillId="0" borderId="27" xfId="0" applyNumberFormat="1" applyFont="1" applyBorder="1" applyAlignment="1">
      <alignment horizontal="left" vertical="center" wrapText="1"/>
    </xf>
    <xf numFmtId="49" fontId="57" fillId="0" borderId="28" xfId="0" applyNumberFormat="1" applyFont="1" applyBorder="1" applyAlignment="1">
      <alignment horizontal="left" vertical="center" wrapText="1"/>
    </xf>
    <xf numFmtId="3" fontId="59" fillId="0" borderId="0" xfId="0" applyNumberFormat="1" applyFont="1" applyAlignment="1">
      <alignment horizontal="left" vertical="center" wrapText="1"/>
    </xf>
    <xf numFmtId="3" fontId="53" fillId="0" borderId="0" xfId="0" applyNumberFormat="1" applyFont="1" applyAlignment="1">
      <alignment horizontal="center" vertical="center" wrapText="1"/>
    </xf>
    <xf numFmtId="3" fontId="53" fillId="0" borderId="0" xfId="0" applyNumberFormat="1" applyFont="1" applyAlignment="1">
      <alignment horizontal="left" vertical="center" wrapText="1"/>
    </xf>
    <xf numFmtId="49" fontId="53" fillId="0" borderId="15" xfId="0" applyNumberFormat="1" applyFont="1" applyBorder="1" applyAlignment="1">
      <alignment horizontal="center" vertical="center" wrapText="1"/>
    </xf>
    <xf numFmtId="49" fontId="57" fillId="54" borderId="20" xfId="0" applyNumberFormat="1" applyFont="1" applyFill="1" applyBorder="1" applyAlignment="1">
      <alignment horizontal="left" vertical="center" wrapText="1"/>
    </xf>
    <xf numFmtId="49" fontId="57" fillId="54" borderId="21" xfId="0" applyNumberFormat="1" applyFont="1" applyFill="1" applyBorder="1" applyAlignment="1">
      <alignment horizontal="left" vertical="center" wrapText="1"/>
    </xf>
    <xf numFmtId="49" fontId="55" fillId="54" borderId="19" xfId="0" applyNumberFormat="1" applyFont="1" applyFill="1" applyBorder="1" applyAlignment="1">
      <alignment horizontal="left" vertical="center" wrapText="1"/>
    </xf>
    <xf numFmtId="49" fontId="55" fillId="54" borderId="20" xfId="0" applyNumberFormat="1" applyFont="1" applyFill="1" applyBorder="1" applyAlignment="1">
      <alignment horizontal="left" vertical="center" wrapText="1"/>
    </xf>
    <xf numFmtId="49" fontId="55" fillId="54" borderId="21" xfId="0" applyNumberFormat="1" applyFont="1" applyFill="1" applyBorder="1" applyAlignment="1">
      <alignment horizontal="left" vertical="center" wrapText="1"/>
    </xf>
    <xf numFmtId="49" fontId="52" fillId="0" borderId="19" xfId="0" applyNumberFormat="1" applyFont="1" applyBorder="1" applyAlignment="1">
      <alignment horizontal="left" vertical="center" wrapText="1"/>
    </xf>
    <xf numFmtId="49" fontId="52" fillId="0" borderId="20" xfId="0" applyNumberFormat="1" applyFont="1" applyBorder="1" applyAlignment="1">
      <alignment horizontal="left" vertical="center" wrapText="1"/>
    </xf>
    <xf numFmtId="49" fontId="52" fillId="0" borderId="21" xfId="0" applyNumberFormat="1" applyFont="1" applyBorder="1" applyAlignment="1">
      <alignment horizontal="left" vertical="center" wrapText="1"/>
    </xf>
    <xf numFmtId="49" fontId="57" fillId="0" borderId="20" xfId="0" applyNumberFormat="1" applyFont="1" applyBorder="1" applyAlignment="1">
      <alignment horizontal="center" vertical="center" wrapText="1"/>
    </xf>
    <xf numFmtId="49" fontId="57" fillId="0" borderId="21" xfId="0" applyNumberFormat="1" applyFont="1" applyBorder="1" applyAlignment="1">
      <alignment horizontal="center" vertical="center" wrapText="1"/>
    </xf>
    <xf numFmtId="49" fontId="57" fillId="0" borderId="23" xfId="0" applyNumberFormat="1" applyFont="1" applyBorder="1" applyAlignment="1">
      <alignment horizontal="left" vertical="center" wrapText="1"/>
    </xf>
    <xf numFmtId="49" fontId="57" fillId="0" borderId="24" xfId="0" applyNumberFormat="1" applyFont="1" applyBorder="1" applyAlignment="1">
      <alignment horizontal="left" vertical="center" wrapText="1"/>
    </xf>
  </cellXfs>
  <cellStyles count="152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— akcent 1" xfId="7" builtinId="30" customBuiltin="1"/>
    <cellStyle name="20% — akcent 2" xfId="8" builtinId="34" customBuiltin="1"/>
    <cellStyle name="20% — akcent 3" xfId="9" builtinId="38" customBuiltin="1"/>
    <cellStyle name="20% — akcent 4" xfId="10" builtinId="42" customBuiltin="1"/>
    <cellStyle name="20% — akcent 5" xfId="11" builtinId="46" customBuiltin="1"/>
    <cellStyle name="20% — akcent 6" xfId="12" builtinId="50" customBuiltin="1"/>
    <cellStyle name="40% - Accent1" xfId="13" xr:uid="{00000000-0005-0000-0000-00000C000000}"/>
    <cellStyle name="40% - Accent2" xfId="14" xr:uid="{00000000-0005-0000-0000-00000D000000}"/>
    <cellStyle name="40% - Accent3" xfId="15" xr:uid="{00000000-0005-0000-0000-00000E000000}"/>
    <cellStyle name="40% - Accent4" xfId="16" xr:uid="{00000000-0005-0000-0000-00000F000000}"/>
    <cellStyle name="40% - Accent5" xfId="17" xr:uid="{00000000-0005-0000-0000-000010000000}"/>
    <cellStyle name="40% - Accent6" xfId="18" xr:uid="{00000000-0005-0000-0000-000011000000}"/>
    <cellStyle name="40% — akcent 1" xfId="19" builtinId="31" customBuiltin="1"/>
    <cellStyle name="40% — akcent 2" xfId="20" builtinId="35" customBuiltin="1"/>
    <cellStyle name="40% — akcent 3" xfId="21" builtinId="39" customBuiltin="1"/>
    <cellStyle name="40% — akcent 4" xfId="22" builtinId="43" customBuiltin="1"/>
    <cellStyle name="40% — akcent 5" xfId="23" builtinId="47" customBuiltin="1"/>
    <cellStyle name="40% — akcent 6" xfId="24" builtinId="51" customBuiltin="1"/>
    <cellStyle name="60% - Accent1" xfId="25" xr:uid="{00000000-0005-0000-0000-000018000000}"/>
    <cellStyle name="60% - Accent2" xfId="26" xr:uid="{00000000-0005-0000-0000-000019000000}"/>
    <cellStyle name="60% - Accent3" xfId="27" xr:uid="{00000000-0005-0000-0000-00001A000000}"/>
    <cellStyle name="60% - Accent4" xfId="28" xr:uid="{00000000-0005-0000-0000-00001B000000}"/>
    <cellStyle name="60% - Accent5" xfId="29" xr:uid="{00000000-0005-0000-0000-00001C000000}"/>
    <cellStyle name="60% - Accent6" xfId="30" xr:uid="{00000000-0005-0000-0000-00001D000000}"/>
    <cellStyle name="60% — akcent 1" xfId="31" builtinId="32" customBuiltin="1"/>
    <cellStyle name="60% — akcent 2" xfId="32" builtinId="36" customBuiltin="1"/>
    <cellStyle name="60% — akcent 3" xfId="33" builtinId="40" customBuiltin="1"/>
    <cellStyle name="60% — akcent 4" xfId="34" builtinId="44" customBuiltin="1"/>
    <cellStyle name="60% — akcent 5" xfId="35" builtinId="48" customBuiltin="1"/>
    <cellStyle name="60% — akcent 6" xfId="36" builtinId="52" customBuiltin="1"/>
    <cellStyle name="Accent1" xfId="37" xr:uid="{00000000-0005-0000-0000-000024000000}"/>
    <cellStyle name="Accent1 - 20%" xfId="38" xr:uid="{00000000-0005-0000-0000-000025000000}"/>
    <cellStyle name="Accent1 - 40%" xfId="39" xr:uid="{00000000-0005-0000-0000-000026000000}"/>
    <cellStyle name="Accent1 - 60%" xfId="40" xr:uid="{00000000-0005-0000-0000-000027000000}"/>
    <cellStyle name="Accent2" xfId="41" xr:uid="{00000000-0005-0000-0000-000028000000}"/>
    <cellStyle name="Accent2 - 20%" xfId="42" xr:uid="{00000000-0005-0000-0000-000029000000}"/>
    <cellStyle name="Accent2 - 40%" xfId="43" xr:uid="{00000000-0005-0000-0000-00002A000000}"/>
    <cellStyle name="Accent2 - 60%" xfId="44" xr:uid="{00000000-0005-0000-0000-00002B000000}"/>
    <cellStyle name="Accent3" xfId="45" xr:uid="{00000000-0005-0000-0000-00002C000000}"/>
    <cellStyle name="Accent3 - 20%" xfId="46" xr:uid="{00000000-0005-0000-0000-00002D000000}"/>
    <cellStyle name="Accent3 - 40%" xfId="47" xr:uid="{00000000-0005-0000-0000-00002E000000}"/>
    <cellStyle name="Accent3 - 60%" xfId="48" xr:uid="{00000000-0005-0000-0000-00002F000000}"/>
    <cellStyle name="Accent4" xfId="49" xr:uid="{00000000-0005-0000-0000-000030000000}"/>
    <cellStyle name="Accent4 - 20%" xfId="50" xr:uid="{00000000-0005-0000-0000-000031000000}"/>
    <cellStyle name="Accent4 - 40%" xfId="51" xr:uid="{00000000-0005-0000-0000-000032000000}"/>
    <cellStyle name="Accent4 - 60%" xfId="52" xr:uid="{00000000-0005-0000-0000-000033000000}"/>
    <cellStyle name="Accent5" xfId="53" xr:uid="{00000000-0005-0000-0000-000034000000}"/>
    <cellStyle name="Accent5 - 20%" xfId="54" xr:uid="{00000000-0005-0000-0000-000035000000}"/>
    <cellStyle name="Accent5 - 40%" xfId="55" xr:uid="{00000000-0005-0000-0000-000036000000}"/>
    <cellStyle name="Accent5 - 60%" xfId="56" xr:uid="{00000000-0005-0000-0000-000037000000}"/>
    <cellStyle name="Accent6" xfId="57" xr:uid="{00000000-0005-0000-0000-000038000000}"/>
    <cellStyle name="Accent6 - 20%" xfId="58" xr:uid="{00000000-0005-0000-0000-000039000000}"/>
    <cellStyle name="Accent6 - 40%" xfId="59" xr:uid="{00000000-0005-0000-0000-00003A000000}"/>
    <cellStyle name="Accent6 - 60%" xfId="60" xr:uid="{00000000-0005-0000-0000-00003B000000}"/>
    <cellStyle name="Akcent 1" xfId="61" builtinId="29" customBuiltin="1"/>
    <cellStyle name="Akcent 2" xfId="62" builtinId="33" customBuiltin="1"/>
    <cellStyle name="Akcent 3" xfId="63" builtinId="37" customBuiltin="1"/>
    <cellStyle name="Akcent 4" xfId="64" builtinId="41" customBuiltin="1"/>
    <cellStyle name="Akcent 5" xfId="65" builtinId="45" customBuiltin="1"/>
    <cellStyle name="Akcent 6" xfId="66" builtinId="49" customBuiltin="1"/>
    <cellStyle name="Bad" xfId="67" xr:uid="{00000000-0005-0000-0000-000042000000}"/>
    <cellStyle name="Calculation" xfId="68" xr:uid="{00000000-0005-0000-0000-000043000000}"/>
    <cellStyle name="Check Cell" xfId="69" xr:uid="{00000000-0005-0000-0000-000044000000}"/>
    <cellStyle name="Dane wejściowe" xfId="70" builtinId="20" customBuiltin="1"/>
    <cellStyle name="Dane wyjściowe" xfId="71" builtinId="21" customBuiltin="1"/>
    <cellStyle name="Dobry" xfId="72" builtinId="26" customBuiltin="1"/>
    <cellStyle name="Emphasis 1" xfId="73" xr:uid="{00000000-0005-0000-0000-000048000000}"/>
    <cellStyle name="Emphasis 2" xfId="74" xr:uid="{00000000-0005-0000-0000-000049000000}"/>
    <cellStyle name="Emphasis 3" xfId="75" xr:uid="{00000000-0005-0000-0000-00004A000000}"/>
    <cellStyle name="Explanatory Text" xfId="76" xr:uid="{00000000-0005-0000-0000-00004B000000}"/>
    <cellStyle name="Good" xfId="77" xr:uid="{00000000-0005-0000-0000-00004C000000}"/>
    <cellStyle name="Heading 1" xfId="78" xr:uid="{00000000-0005-0000-0000-00004D000000}"/>
    <cellStyle name="Heading 2" xfId="79" xr:uid="{00000000-0005-0000-0000-00004E000000}"/>
    <cellStyle name="Heading 3" xfId="80" xr:uid="{00000000-0005-0000-0000-00004F000000}"/>
    <cellStyle name="Heading 4" xfId="81" xr:uid="{00000000-0005-0000-0000-000050000000}"/>
    <cellStyle name="Input" xfId="82" xr:uid="{00000000-0005-0000-0000-000051000000}"/>
    <cellStyle name="Komórka połączona" xfId="83" builtinId="24" customBuiltin="1"/>
    <cellStyle name="Komórka zaznaczona" xfId="84" builtinId="23" customBuiltin="1"/>
    <cellStyle name="Linked Cell" xfId="85" xr:uid="{00000000-0005-0000-0000-000054000000}"/>
    <cellStyle name="Nagłówek 1" xfId="86" builtinId="16" customBuiltin="1"/>
    <cellStyle name="Nagłówek 2" xfId="87" builtinId="17" customBuiltin="1"/>
    <cellStyle name="Nagłówek 3" xfId="88" builtinId="18" customBuiltin="1"/>
    <cellStyle name="Nagłówek 4" xfId="89" builtinId="19" customBuiltin="1"/>
    <cellStyle name="Neutral" xfId="90" xr:uid="{00000000-0005-0000-0000-000059000000}"/>
    <cellStyle name="Neutralny" xfId="91" builtinId="28" customBuiltin="1"/>
    <cellStyle name="Normalny" xfId="0" builtinId="0"/>
    <cellStyle name="Normalny 2" xfId="148" xr:uid="{00000000-0005-0000-0000-00005C000000}"/>
    <cellStyle name="Normalny 2 2" xfId="147" xr:uid="{00000000-0005-0000-0000-00005D000000}"/>
    <cellStyle name="Normalny 3 2" xfId="149" xr:uid="{00000000-0005-0000-0000-00005E000000}"/>
    <cellStyle name="Normalny_Białołęka 2008" xfId="92" xr:uid="{00000000-0005-0000-0000-00005F000000}"/>
    <cellStyle name="Normalny_MATRYCA_BJB" xfId="93" xr:uid="{00000000-0005-0000-0000-000060000000}"/>
    <cellStyle name="Normalny_MATRYCA_BJB 2" xfId="150" xr:uid="{E0F941F7-605C-43F3-9546-9905B305F724}"/>
    <cellStyle name="Normalny_MATRYCA_BJB_NOWA KLASYKA_ver.05_ZadObszFun-ver.24_MATRYCA_WYDATKI_2011_06-07_09.13 -ver. I rok" xfId="151" xr:uid="{B3C2CA54-AC26-4D3D-9759-A48D4BC2F2D0}"/>
    <cellStyle name="Note" xfId="94" xr:uid="{00000000-0005-0000-0000-000061000000}"/>
    <cellStyle name="Obliczenia" xfId="95" builtinId="22" customBuiltin="1"/>
    <cellStyle name="Output" xfId="96" xr:uid="{00000000-0005-0000-0000-000063000000}"/>
    <cellStyle name="Procentowy" xfId="97" builtinId="5"/>
    <cellStyle name="SAPBEXaggData" xfId="98" xr:uid="{00000000-0005-0000-0000-000065000000}"/>
    <cellStyle name="SAPBEXaggDataEmph" xfId="99" xr:uid="{00000000-0005-0000-0000-000066000000}"/>
    <cellStyle name="SAPBEXaggItem" xfId="100" xr:uid="{00000000-0005-0000-0000-000067000000}"/>
    <cellStyle name="SAPBEXaggItemX" xfId="101" xr:uid="{00000000-0005-0000-0000-000068000000}"/>
    <cellStyle name="SAPBEXchaText" xfId="102" xr:uid="{00000000-0005-0000-0000-000069000000}"/>
    <cellStyle name="SAPBEXexcBad7" xfId="103" xr:uid="{00000000-0005-0000-0000-00006A000000}"/>
    <cellStyle name="SAPBEXexcBad8" xfId="104" xr:uid="{00000000-0005-0000-0000-00006B000000}"/>
    <cellStyle name="SAPBEXexcBad9" xfId="105" xr:uid="{00000000-0005-0000-0000-00006C000000}"/>
    <cellStyle name="SAPBEXexcCritical4" xfId="106" xr:uid="{00000000-0005-0000-0000-00006D000000}"/>
    <cellStyle name="SAPBEXexcCritical5" xfId="107" xr:uid="{00000000-0005-0000-0000-00006E000000}"/>
    <cellStyle name="SAPBEXexcCritical6" xfId="108" xr:uid="{00000000-0005-0000-0000-00006F000000}"/>
    <cellStyle name="SAPBEXexcGood1" xfId="109" xr:uid="{00000000-0005-0000-0000-000070000000}"/>
    <cellStyle name="SAPBEXexcGood2" xfId="110" xr:uid="{00000000-0005-0000-0000-000071000000}"/>
    <cellStyle name="SAPBEXexcGood3" xfId="111" xr:uid="{00000000-0005-0000-0000-000072000000}"/>
    <cellStyle name="SAPBEXfilterDrill" xfId="112" xr:uid="{00000000-0005-0000-0000-000073000000}"/>
    <cellStyle name="SAPBEXfilterItem" xfId="113" xr:uid="{00000000-0005-0000-0000-000074000000}"/>
    <cellStyle name="SAPBEXfilterText" xfId="114" xr:uid="{00000000-0005-0000-0000-000075000000}"/>
    <cellStyle name="SAPBEXformats" xfId="115" xr:uid="{00000000-0005-0000-0000-000076000000}"/>
    <cellStyle name="SAPBEXheaderItem" xfId="116" xr:uid="{00000000-0005-0000-0000-000077000000}"/>
    <cellStyle name="SAPBEXheaderText" xfId="117" xr:uid="{00000000-0005-0000-0000-000078000000}"/>
    <cellStyle name="SAPBEXHLevel0" xfId="118" xr:uid="{00000000-0005-0000-0000-000079000000}"/>
    <cellStyle name="SAPBEXHLevel0X" xfId="119" xr:uid="{00000000-0005-0000-0000-00007A000000}"/>
    <cellStyle name="SAPBEXHLevel1" xfId="120" xr:uid="{00000000-0005-0000-0000-00007B000000}"/>
    <cellStyle name="SAPBEXHLevel1X" xfId="121" xr:uid="{00000000-0005-0000-0000-00007C000000}"/>
    <cellStyle name="SAPBEXHLevel2" xfId="122" xr:uid="{00000000-0005-0000-0000-00007D000000}"/>
    <cellStyle name="SAPBEXHLevel2X" xfId="123" xr:uid="{00000000-0005-0000-0000-00007E000000}"/>
    <cellStyle name="SAPBEXHLevel3" xfId="124" xr:uid="{00000000-0005-0000-0000-00007F000000}"/>
    <cellStyle name="SAPBEXHLevel3X" xfId="125" xr:uid="{00000000-0005-0000-0000-000080000000}"/>
    <cellStyle name="SAPBEXinputData" xfId="126" xr:uid="{00000000-0005-0000-0000-000081000000}"/>
    <cellStyle name="SAPBEXresData" xfId="127" xr:uid="{00000000-0005-0000-0000-000082000000}"/>
    <cellStyle name="SAPBEXresDataEmph" xfId="128" xr:uid="{00000000-0005-0000-0000-000083000000}"/>
    <cellStyle name="SAPBEXresItem" xfId="129" xr:uid="{00000000-0005-0000-0000-000084000000}"/>
    <cellStyle name="SAPBEXresItemX" xfId="130" xr:uid="{00000000-0005-0000-0000-000085000000}"/>
    <cellStyle name="SAPBEXstdData" xfId="131" xr:uid="{00000000-0005-0000-0000-000086000000}"/>
    <cellStyle name="SAPBEXstdDataEmph" xfId="132" xr:uid="{00000000-0005-0000-0000-000087000000}"/>
    <cellStyle name="SAPBEXstdItem" xfId="133" xr:uid="{00000000-0005-0000-0000-000088000000}"/>
    <cellStyle name="SAPBEXstdItemX" xfId="134" xr:uid="{00000000-0005-0000-0000-000089000000}"/>
    <cellStyle name="SAPBEXtitle" xfId="135" xr:uid="{00000000-0005-0000-0000-00008A000000}"/>
    <cellStyle name="SAPBEXundefined" xfId="136" xr:uid="{00000000-0005-0000-0000-00008B000000}"/>
    <cellStyle name="Sheet Title" xfId="137" xr:uid="{00000000-0005-0000-0000-00008C000000}"/>
    <cellStyle name="Suma" xfId="138" builtinId="25" customBuiltin="1"/>
    <cellStyle name="Tekst objaśnienia" xfId="139" builtinId="53" customBuiltin="1"/>
    <cellStyle name="Tekst ostrzeżenia" xfId="140" builtinId="11" customBuiltin="1"/>
    <cellStyle name="Title" xfId="141" xr:uid="{00000000-0005-0000-0000-000090000000}"/>
    <cellStyle name="Total" xfId="142" xr:uid="{00000000-0005-0000-0000-000091000000}"/>
    <cellStyle name="Tytuł" xfId="143" builtinId="15" customBuiltin="1"/>
    <cellStyle name="Uwaga" xfId="144" builtinId="10" customBuiltin="1"/>
    <cellStyle name="Warning Text" xfId="145" xr:uid="{00000000-0005-0000-0000-000094000000}"/>
    <cellStyle name="Zły" xfId="146" builtinId="27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6758"/>
      <rgbColor rgb="00C6F9C1"/>
      <rgbColor rgb="00FF8073"/>
      <rgbColor rgb="00FF3838"/>
      <rgbColor rgb="00FF1818"/>
      <rgbColor rgb="00CDDEE9"/>
      <rgbColor rgb="00FF9D25"/>
      <rgbColor rgb="00F58700"/>
      <rgbColor rgb="00848484"/>
      <rgbColor rgb="003C9654"/>
      <rgbColor rgb="00000000"/>
      <rgbColor rgb="00008080"/>
      <rgbColor rgb="00B7CFE8"/>
      <rgbColor rgb="00C3D6EB"/>
      <rgbColor rgb="009190D6"/>
      <rgbColor rgb="00993366"/>
      <rgbColor rgb="00FFFFCC"/>
      <rgbColor rgb="00CCFFFF"/>
      <rgbColor rgb="00660066"/>
      <rgbColor rgb="00FF8073"/>
      <rgbColor rgb="000066CC"/>
      <rgbColor rgb="00E0E5E8"/>
      <rgbColor rgb="00000080"/>
      <rgbColor rgb="00FF00FF"/>
      <rgbColor rgb="00FFFF00"/>
      <rgbColor rgb="00F2F2F2"/>
      <rgbColor rgb="00800080"/>
      <rgbColor rgb="00800000"/>
      <rgbColor rgb="00008080"/>
      <rgbColor rgb="000000FF"/>
      <rgbColor rgb="00C6C4C4"/>
      <rgbColor rgb="00D5E3F2"/>
      <rgbColor rgb="00CCFFCC"/>
      <rgbColor rgb="00FFFDC1"/>
      <rgbColor rgb="00D5E3F2"/>
      <rgbColor rgb="00FF988C"/>
      <rgbColor rgb="00C6C9CC"/>
      <rgbColor rgb="00FFCC99"/>
      <rgbColor rgb="004D6776"/>
      <rgbColor rgb="00EFF6FB"/>
      <rgbColor rgb="00ABEDA5"/>
      <rgbColor rgb="00FECC8E"/>
      <rgbColor rgb="00FDBB71"/>
      <rgbColor rgb="00FBA643"/>
      <rgbColor rgb="00B6D9E6"/>
      <rgbColor rgb="00BFC9D5"/>
      <rgbColor rgb="00003366"/>
      <rgbColor rgb="0094D88F"/>
      <rgbColor rgb="008DB0DB"/>
      <rgbColor rgb="00333300"/>
      <rgbColor rgb="00EAF1F6"/>
      <rgbColor rgb="00DBE5EC"/>
      <rgbColor rgb="00333399"/>
      <rgbColor rgb="00333333"/>
    </indexedColors>
    <mruColors>
      <color rgb="FFF8BB62"/>
      <color rgb="FFCCB3FF"/>
      <color rgb="FFFFFF66"/>
      <color rgb="FFFFCCFF"/>
      <color rgb="FFCCFF99"/>
      <color rgb="FF009900"/>
      <color rgb="FF0000FF"/>
      <color rgb="FF53F3F3"/>
      <color rgb="FFA7E2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2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3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4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6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7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9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10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11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1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13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14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1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1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17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1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19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20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21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2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23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24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2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2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27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28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29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30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31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2072</xdr:row>
      <xdr:rowOff>0</xdr:rowOff>
    </xdr:from>
    <xdr:to>
      <xdr:col>4</xdr:col>
      <xdr:colOff>137160</xdr:colOff>
      <xdr:row>2073</xdr:row>
      <xdr:rowOff>102871</xdr:rowOff>
    </xdr:to>
    <xdr:pic>
      <xdr:nvPicPr>
        <xdr:cNvPr id="3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" y="59496960"/>
          <a:ext cx="129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33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34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35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3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37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38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39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40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41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4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43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44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4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46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47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4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49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50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51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5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53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54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5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5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57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58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59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2077</xdr:row>
      <xdr:rowOff>0</xdr:rowOff>
    </xdr:from>
    <xdr:to>
      <xdr:col>4</xdr:col>
      <xdr:colOff>137160</xdr:colOff>
      <xdr:row>2078</xdr:row>
      <xdr:rowOff>1733</xdr:rowOff>
    </xdr:to>
    <xdr:pic>
      <xdr:nvPicPr>
        <xdr:cNvPr id="60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63883340"/>
          <a:ext cx="12954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61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62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63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64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6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66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67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6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69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70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71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72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73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74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75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7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77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7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79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80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81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8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83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84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85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8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87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88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89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90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2073</xdr:row>
      <xdr:rowOff>0</xdr:rowOff>
    </xdr:from>
    <xdr:to>
      <xdr:col>4</xdr:col>
      <xdr:colOff>137160</xdr:colOff>
      <xdr:row>2074</xdr:row>
      <xdr:rowOff>55245</xdr:rowOff>
    </xdr:to>
    <xdr:pic>
      <xdr:nvPicPr>
        <xdr:cNvPr id="91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1823500"/>
          <a:ext cx="129540" cy="182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9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93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94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95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9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97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98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99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00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01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0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03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04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0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06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07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0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09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10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11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12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13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14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15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1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17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18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19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20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21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2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23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24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2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26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27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2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29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30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31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32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33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34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35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3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37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3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39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40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41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42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43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44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4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46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sp macro="" textlink="">
      <xdr:nvSpPr>
        <xdr:cNvPr id="147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4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49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50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51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5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53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54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5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5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57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5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59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60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61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62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63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64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65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6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67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68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69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70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71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7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73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74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7620</xdr:colOff>
      <xdr:row>2076</xdr:row>
      <xdr:rowOff>0</xdr:rowOff>
    </xdr:from>
    <xdr:to>
      <xdr:col>4</xdr:col>
      <xdr:colOff>137160</xdr:colOff>
      <xdr:row>2077</xdr:row>
      <xdr:rowOff>4328</xdr:rowOff>
    </xdr:to>
    <xdr:pic>
      <xdr:nvPicPr>
        <xdr:cNvPr id="17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" y="112077500"/>
          <a:ext cx="12954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76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77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7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79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80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81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8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83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84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8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8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87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8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89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90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91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92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93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94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9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9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97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98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199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200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201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202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203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204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205" name="BExMLXWIMUTZ8P7TU6XYGFPZWCUA" descr="Expanded" hidden="1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7620</xdr:colOff>
      <xdr:row>2078</xdr:row>
      <xdr:rowOff>0</xdr:rowOff>
    </xdr:from>
    <xdr:ext cx="129540" cy="167937"/>
    <xdr:pic>
      <xdr:nvPicPr>
        <xdr:cNvPr id="206" name="BExVT0HABIZ37KAQB46JP7LN0JZ1" descr="Expanded" hidden="1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120" y="198986775"/>
          <a:ext cx="129540" cy="167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1">
    <tabColor theme="7" tint="0.59999389629810485"/>
    <pageSetUpPr fitToPage="1"/>
  </sheetPr>
  <dimension ref="A1:M2080"/>
  <sheetViews>
    <sheetView tabSelected="1" zoomScale="110" zoomScaleNormal="110" zoomScaleSheetLayoutView="100" workbookViewId="0">
      <selection activeCell="E9" sqref="E9"/>
    </sheetView>
  </sheetViews>
  <sheetFormatPr defaultColWidth="9.140625" defaultRowHeight="11.25"/>
  <cols>
    <col min="1" max="1" width="12.140625" style="79" customWidth="1"/>
    <col min="2" max="2" width="4.85546875" style="79" customWidth="1"/>
    <col min="3" max="3" width="8.140625" style="79" customWidth="1"/>
    <col min="4" max="4" width="12.140625" style="79" customWidth="1"/>
    <col min="5" max="5" width="71.7109375" style="110" customWidth="1"/>
    <col min="6" max="6" width="10" style="76" customWidth="1"/>
    <col min="7" max="7" width="14.7109375" style="162" customWidth="1"/>
    <col min="8" max="8" width="17" style="76" customWidth="1"/>
    <col min="9" max="9" width="9.140625" style="78"/>
    <col min="10" max="16384" width="9.140625" style="79"/>
  </cols>
  <sheetData>
    <row r="1" spans="1:13" s="74" customFormat="1" ht="18">
      <c r="E1" s="75"/>
      <c r="F1" s="240" t="s">
        <v>463</v>
      </c>
      <c r="G1" s="241"/>
      <c r="H1" s="242"/>
      <c r="I1" s="78"/>
    </row>
    <row r="2" spans="1:13" s="74" customFormat="1" ht="18">
      <c r="E2" s="75"/>
      <c r="F2" s="243" t="s">
        <v>466</v>
      </c>
      <c r="G2" s="241"/>
      <c r="H2" s="242"/>
      <c r="I2" s="78"/>
    </row>
    <row r="3" spans="1:13" s="74" customFormat="1" ht="18">
      <c r="E3" s="75"/>
      <c r="F3" s="243" t="s">
        <v>464</v>
      </c>
      <c r="G3" s="241"/>
      <c r="H3" s="242"/>
      <c r="I3" s="78"/>
    </row>
    <row r="4" spans="1:13" s="74" customFormat="1" ht="18">
      <c r="E4" s="75"/>
      <c r="F4" s="243" t="s">
        <v>465</v>
      </c>
      <c r="G4" s="241"/>
      <c r="H4" s="242"/>
      <c r="I4" s="78"/>
    </row>
    <row r="5" spans="1:13" s="74" customFormat="1" ht="18">
      <c r="E5" s="75"/>
      <c r="F5" s="243" t="s">
        <v>467</v>
      </c>
      <c r="G5" s="241"/>
      <c r="H5" s="242"/>
      <c r="I5" s="78"/>
    </row>
    <row r="6" spans="1:13" s="74" customFormat="1" ht="11.25" customHeight="1">
      <c r="E6" s="75"/>
      <c r="F6" s="76"/>
      <c r="G6" s="77"/>
      <c r="H6" s="96"/>
      <c r="I6" s="78"/>
    </row>
    <row r="7" spans="1:13" ht="11.25" customHeight="1">
      <c r="E7" s="75" t="s">
        <v>441</v>
      </c>
      <c r="F7" s="80"/>
      <c r="G7" s="81"/>
      <c r="H7" s="82" t="s">
        <v>431</v>
      </c>
      <c r="J7" s="74"/>
      <c r="K7" s="74"/>
      <c r="L7" s="74"/>
      <c r="M7" s="74"/>
    </row>
    <row r="8" spans="1:13" ht="11.25" customHeight="1">
      <c r="E8" s="75"/>
      <c r="G8" s="81"/>
      <c r="H8" s="83"/>
      <c r="I8" s="78" t="str">
        <f t="shared" ref="I8" si="0">IF(SUM(G8=0)," ",(H8/G8))</f>
        <v xml:space="preserve"> </v>
      </c>
      <c r="J8" s="74"/>
      <c r="K8" s="74"/>
      <c r="L8" s="74"/>
      <c r="M8" s="74"/>
    </row>
    <row r="9" spans="1:13" ht="56.25">
      <c r="A9" s="84"/>
      <c r="B9" s="84"/>
      <c r="C9" s="84"/>
      <c r="D9" s="84"/>
      <c r="E9" s="221" t="s">
        <v>32</v>
      </c>
      <c r="F9" s="222" t="s">
        <v>269</v>
      </c>
      <c r="G9" s="85" t="s">
        <v>20</v>
      </c>
      <c r="H9" s="86" t="s">
        <v>26</v>
      </c>
      <c r="I9" s="87" t="s">
        <v>31</v>
      </c>
      <c r="J9" s="74"/>
      <c r="K9" s="74"/>
      <c r="L9" s="74"/>
      <c r="M9" s="74"/>
    </row>
    <row r="10" spans="1:13" s="110" customFormat="1" ht="6" customHeight="1">
      <c r="A10" s="88"/>
      <c r="B10" s="88"/>
      <c r="C10" s="88"/>
      <c r="D10" s="88"/>
      <c r="E10" s="174"/>
      <c r="F10" s="89"/>
      <c r="G10" s="159"/>
      <c r="H10" s="223"/>
      <c r="I10" s="224"/>
      <c r="J10" s="74"/>
      <c r="K10" s="74"/>
      <c r="L10" s="74"/>
      <c r="M10" s="74"/>
    </row>
    <row r="11" spans="1:13" s="74" customFormat="1" ht="11.25" customHeight="1">
      <c r="A11" s="90" t="s">
        <v>33</v>
      </c>
      <c r="B11" s="90"/>
      <c r="C11" s="90"/>
      <c r="D11" s="90" t="s">
        <v>181</v>
      </c>
      <c r="E11" s="91" t="s">
        <v>34</v>
      </c>
      <c r="F11" s="92"/>
      <c r="G11" s="93">
        <f>SUM(G13,G1525)</f>
        <v>287422960</v>
      </c>
      <c r="H11" s="94">
        <f>SUM(H13,H1525)</f>
        <v>285475590.89999998</v>
      </c>
      <c r="I11" s="95">
        <f>IF(SUM(G11=0)," ",(H11/G11))</f>
        <v>0.99322472672329298</v>
      </c>
    </row>
    <row r="12" spans="1:13" s="74" customFormat="1" ht="6" customHeight="1">
      <c r="A12" s="79"/>
      <c r="B12" s="79"/>
      <c r="C12" s="79"/>
      <c r="D12" s="79"/>
      <c r="E12" s="75" t="s">
        <v>24</v>
      </c>
      <c r="F12" s="76"/>
      <c r="G12" s="77"/>
      <c r="H12" s="96"/>
      <c r="I12" s="97"/>
    </row>
    <row r="13" spans="1:13" s="74" customFormat="1" ht="11.25" customHeight="1">
      <c r="A13" s="98" t="s">
        <v>35</v>
      </c>
      <c r="B13" s="98"/>
      <c r="C13" s="98"/>
      <c r="D13" s="98" t="s">
        <v>181</v>
      </c>
      <c r="E13" s="99" t="s">
        <v>159</v>
      </c>
      <c r="F13" s="100"/>
      <c r="G13" s="101">
        <f>SUM(G15,G100,G173,G245,G389,G526,G566,G619,G675,G736,G786,G848,G909,G922,G941)+SUM(G983,G1033,G1171)+G1234+G1315+G1380+G1495</f>
        <v>276484733</v>
      </c>
      <c r="H13" s="102">
        <f>SUM(H15,H100,H173,H245,H389,H526,H566,H619,H675,H736,H786,H848,H909,H922,H941)+SUM(H983,H1033,H1171)+H1234+H1315+H1380+H1495</f>
        <v>275057983.46999997</v>
      </c>
      <c r="I13" s="103">
        <f t="shared" ref="I13:I86" si="1">IF(SUM(G13=0)," ",(H13/G13))</f>
        <v>0.99483968060543859</v>
      </c>
    </row>
    <row r="14" spans="1:13" s="74" customFormat="1" ht="6" customHeight="1">
      <c r="A14" s="79"/>
      <c r="B14" s="79"/>
      <c r="C14" s="79"/>
      <c r="D14" s="79"/>
      <c r="E14" s="75" t="s">
        <v>24</v>
      </c>
      <c r="F14" s="76"/>
      <c r="G14" s="77"/>
      <c r="H14" s="96"/>
      <c r="I14" s="97"/>
    </row>
    <row r="15" spans="1:13" s="74" customFormat="1" ht="11.25" customHeight="1">
      <c r="A15" s="104" t="s">
        <v>36</v>
      </c>
      <c r="B15" s="104"/>
      <c r="C15" s="104"/>
      <c r="D15" s="104" t="s">
        <v>181</v>
      </c>
      <c r="E15" s="105" t="s">
        <v>30</v>
      </c>
      <c r="F15" s="106"/>
      <c r="G15" s="107">
        <f>SUM(G19,G86)</f>
        <v>60003403</v>
      </c>
      <c r="H15" s="108">
        <f>SUM(H19,H86)</f>
        <v>59833004.579999983</v>
      </c>
      <c r="I15" s="109">
        <f t="shared" si="1"/>
        <v>0.9971601873980378</v>
      </c>
    </row>
    <row r="16" spans="1:13" ht="6" customHeight="1">
      <c r="E16" s="110" t="s">
        <v>24</v>
      </c>
      <c r="G16" s="111"/>
      <c r="H16" s="112"/>
      <c r="I16" s="113"/>
      <c r="J16" s="74"/>
      <c r="K16" s="74"/>
      <c r="L16" s="74"/>
      <c r="M16" s="74"/>
    </row>
    <row r="17" spans="1:13" s="74" customFormat="1" ht="11.25" customHeight="1">
      <c r="A17" s="79"/>
      <c r="B17" s="79"/>
      <c r="C17" s="79"/>
      <c r="D17" s="79"/>
      <c r="E17" s="114" t="s">
        <v>133</v>
      </c>
      <c r="F17" s="115"/>
      <c r="G17" s="116"/>
      <c r="H17" s="117"/>
      <c r="I17" s="118"/>
    </row>
    <row r="18" spans="1:13" s="74" customFormat="1" ht="6" customHeight="1">
      <c r="A18" s="79"/>
      <c r="B18" s="79"/>
      <c r="C18" s="79"/>
      <c r="D18" s="79"/>
      <c r="E18" s="114" t="s">
        <v>24</v>
      </c>
      <c r="F18" s="115"/>
      <c r="G18" s="116"/>
      <c r="H18" s="117"/>
      <c r="I18" s="118"/>
    </row>
    <row r="19" spans="1:13" s="74" customFormat="1" ht="22.5" customHeight="1">
      <c r="A19" s="74" t="s">
        <v>37</v>
      </c>
      <c r="D19" s="74" t="s">
        <v>181</v>
      </c>
      <c r="E19" s="75" t="s">
        <v>28</v>
      </c>
      <c r="F19" s="119"/>
      <c r="G19" s="77">
        <f>SUM(G23,G74)</f>
        <v>43920748</v>
      </c>
      <c r="H19" s="96">
        <f>SUM(H23,H74)</f>
        <v>43775411.019999981</v>
      </c>
      <c r="I19" s="97">
        <f t="shared" si="1"/>
        <v>0.99669092657529379</v>
      </c>
    </row>
    <row r="20" spans="1:13" s="74" customFormat="1" ht="6" customHeight="1">
      <c r="A20" s="79"/>
      <c r="B20" s="79"/>
      <c r="C20" s="79"/>
      <c r="D20" s="79"/>
      <c r="E20" s="114" t="s">
        <v>24</v>
      </c>
      <c r="F20" s="115"/>
      <c r="G20" s="120"/>
      <c r="H20" s="121"/>
      <c r="I20" s="122"/>
    </row>
    <row r="21" spans="1:13" s="74" customFormat="1" ht="22.5" customHeight="1">
      <c r="A21" s="79"/>
      <c r="B21" s="79"/>
      <c r="C21" s="79"/>
      <c r="D21" s="79"/>
      <c r="E21" s="114" t="s">
        <v>134</v>
      </c>
      <c r="F21" s="115"/>
      <c r="G21" s="120"/>
      <c r="H21" s="121"/>
      <c r="I21" s="122"/>
    </row>
    <row r="22" spans="1:13" ht="6" customHeight="1">
      <c r="E22" s="110" t="s">
        <v>24</v>
      </c>
      <c r="G22" s="111"/>
      <c r="H22" s="112"/>
      <c r="J22" s="74"/>
      <c r="K22" s="74"/>
      <c r="L22" s="74"/>
      <c r="M22" s="74"/>
    </row>
    <row r="23" spans="1:13" s="74" customFormat="1" ht="11.25" customHeight="1">
      <c r="A23" s="79"/>
      <c r="B23" s="79"/>
      <c r="C23" s="79"/>
      <c r="D23" s="79"/>
      <c r="E23" s="123" t="s">
        <v>372</v>
      </c>
      <c r="F23" s="115"/>
      <c r="G23" s="120">
        <f>SUM(G31,G43:G72)</f>
        <v>43920748</v>
      </c>
      <c r="H23" s="121">
        <f>SUM(H31,H43:H72)</f>
        <v>43775411.019999981</v>
      </c>
      <c r="I23" s="122">
        <f t="shared" si="1"/>
        <v>0.99669092657529379</v>
      </c>
    </row>
    <row r="24" spans="1:13" s="74" customFormat="1" ht="6" customHeight="1">
      <c r="A24" s="79"/>
      <c r="B24" s="79"/>
      <c r="C24" s="79"/>
      <c r="D24" s="79"/>
      <c r="E24" s="75" t="s">
        <v>24</v>
      </c>
      <c r="F24" s="76"/>
      <c r="G24" s="116"/>
      <c r="H24" s="117"/>
      <c r="I24" s="124"/>
    </row>
    <row r="25" spans="1:13" ht="11.25" customHeight="1">
      <c r="E25" s="125" t="s">
        <v>38</v>
      </c>
      <c r="F25" s="126"/>
      <c r="G25" s="111"/>
      <c r="H25" s="112"/>
      <c r="J25" s="74"/>
      <c r="K25" s="74"/>
      <c r="L25" s="74"/>
      <c r="M25" s="74"/>
    </row>
    <row r="26" spans="1:13" ht="11.25" customHeight="1">
      <c r="E26" s="127" t="s">
        <v>39</v>
      </c>
      <c r="F26" s="43">
        <f>'Liczba uczniów i inne'!E45</f>
        <v>13</v>
      </c>
      <c r="G26" s="111"/>
      <c r="H26" s="112"/>
      <c r="J26" s="74"/>
      <c r="K26" s="74"/>
      <c r="L26" s="74"/>
      <c r="M26" s="74"/>
    </row>
    <row r="27" spans="1:13" ht="11.25" customHeight="1">
      <c r="E27" s="127" t="s">
        <v>40</v>
      </c>
      <c r="F27" s="43">
        <f>'Liczba uczniów i inne'!E46</f>
        <v>1430</v>
      </c>
      <c r="G27" s="111"/>
      <c r="H27" s="112"/>
      <c r="J27" s="74"/>
      <c r="K27" s="74"/>
      <c r="L27" s="74"/>
      <c r="M27" s="74"/>
    </row>
    <row r="28" spans="1:13" ht="11.25" customHeight="1">
      <c r="E28" s="127" t="s">
        <v>41</v>
      </c>
      <c r="F28" s="44">
        <f>'Liczba uczniów i inne'!E47</f>
        <v>179.63</v>
      </c>
      <c r="G28" s="111"/>
      <c r="H28" s="112"/>
      <c r="J28" s="74"/>
      <c r="K28" s="74"/>
      <c r="L28" s="74"/>
      <c r="M28" s="74"/>
    </row>
    <row r="29" spans="1:13" ht="11.25" customHeight="1">
      <c r="E29" s="127" t="s">
        <v>42</v>
      </c>
      <c r="F29" s="44">
        <f>'Liczba uczniów i inne'!E48</f>
        <v>184.71</v>
      </c>
      <c r="G29" s="111"/>
      <c r="H29" s="112"/>
      <c r="J29" s="74"/>
      <c r="K29" s="74"/>
      <c r="L29" s="74"/>
      <c r="M29" s="74"/>
    </row>
    <row r="30" spans="1:13" ht="6" customHeight="1">
      <c r="E30" s="110" t="s">
        <v>24</v>
      </c>
      <c r="G30" s="111"/>
      <c r="H30" s="112"/>
      <c r="J30" s="74"/>
      <c r="K30" s="74"/>
      <c r="L30" s="74"/>
      <c r="M30" s="74"/>
    </row>
    <row r="31" spans="1:13" s="134" customFormat="1" ht="11.25" customHeight="1">
      <c r="A31" s="74" t="s">
        <v>37</v>
      </c>
      <c r="B31" s="142">
        <v>801</v>
      </c>
      <c r="C31" s="128">
        <v>80104</v>
      </c>
      <c r="D31" s="79" t="s">
        <v>197</v>
      </c>
      <c r="E31" s="110" t="s">
        <v>43</v>
      </c>
      <c r="F31" s="119"/>
      <c r="G31" s="111">
        <f>SUM(G32:G41)</f>
        <v>37374727</v>
      </c>
      <c r="H31" s="112">
        <f>SUM(H32:H41)</f>
        <v>37341550.859999999</v>
      </c>
      <c r="I31" s="78">
        <f t="shared" si="1"/>
        <v>0.99911233759647256</v>
      </c>
      <c r="J31" s="74"/>
      <c r="K31" s="74"/>
      <c r="L31" s="74"/>
      <c r="M31" s="74"/>
    </row>
    <row r="32" spans="1:13" s="134" customFormat="1" ht="11.25" customHeight="1">
      <c r="A32" s="74" t="s">
        <v>37</v>
      </c>
      <c r="B32" s="142">
        <v>801</v>
      </c>
      <c r="C32" s="128">
        <v>80104</v>
      </c>
      <c r="D32" s="128">
        <v>4010</v>
      </c>
      <c r="E32" s="129" t="s">
        <v>44</v>
      </c>
      <c r="F32" s="130"/>
      <c r="G32" s="131">
        <v>13075261</v>
      </c>
      <c r="H32" s="132">
        <v>13075190.130000001</v>
      </c>
      <c r="I32" s="133">
        <f t="shared" si="1"/>
        <v>0.99999457984050955</v>
      </c>
      <c r="J32" s="74"/>
      <c r="K32" s="74"/>
      <c r="L32" s="74"/>
      <c r="M32" s="74"/>
    </row>
    <row r="33" spans="1:13" s="134" customFormat="1" ht="11.25" customHeight="1">
      <c r="A33" s="74" t="s">
        <v>37</v>
      </c>
      <c r="B33" s="142">
        <v>801</v>
      </c>
      <c r="C33" s="128">
        <v>80104</v>
      </c>
      <c r="D33" s="128">
        <v>4740</v>
      </c>
      <c r="E33" s="129" t="s">
        <v>409</v>
      </c>
      <c r="F33" s="130"/>
      <c r="G33" s="131">
        <v>531245</v>
      </c>
      <c r="H33" s="132">
        <v>531245</v>
      </c>
      <c r="I33" s="133">
        <f>IF(SUM(G33=0)," ",(H33/G33))</f>
        <v>1</v>
      </c>
      <c r="J33" s="74"/>
      <c r="K33" s="74"/>
      <c r="L33" s="74"/>
      <c r="M33" s="74"/>
    </row>
    <row r="34" spans="1:13" s="134" customFormat="1" ht="11.25" customHeight="1">
      <c r="A34" s="74" t="s">
        <v>37</v>
      </c>
      <c r="B34" s="142">
        <v>801</v>
      </c>
      <c r="C34" s="128">
        <v>80104</v>
      </c>
      <c r="D34" s="128">
        <v>4750</v>
      </c>
      <c r="E34" s="129" t="s">
        <v>410</v>
      </c>
      <c r="F34" s="130"/>
      <c r="G34" s="131">
        <v>539167</v>
      </c>
      <c r="H34" s="132">
        <v>539167</v>
      </c>
      <c r="I34" s="133">
        <f>IF(SUM(G34=0)," ",(H34/G34))</f>
        <v>1</v>
      </c>
      <c r="J34" s="74"/>
      <c r="K34" s="74"/>
      <c r="L34" s="74"/>
      <c r="M34" s="74"/>
    </row>
    <row r="35" spans="1:13" s="134" customFormat="1" ht="11.25" customHeight="1">
      <c r="A35" s="74" t="s">
        <v>37</v>
      </c>
      <c r="B35" s="142">
        <v>801</v>
      </c>
      <c r="C35" s="128">
        <v>80104</v>
      </c>
      <c r="D35" s="128">
        <v>4790</v>
      </c>
      <c r="E35" s="129" t="s">
        <v>394</v>
      </c>
      <c r="F35" s="130"/>
      <c r="G35" s="131">
        <v>15424878</v>
      </c>
      <c r="H35" s="132">
        <v>15395314.949999999</v>
      </c>
      <c r="I35" s="133">
        <f>IF(SUM(G35=0)," ",(H35/G35))</f>
        <v>0.99808341758035291</v>
      </c>
      <c r="J35" s="74"/>
      <c r="K35" s="74"/>
      <c r="L35" s="74"/>
      <c r="M35" s="74"/>
    </row>
    <row r="36" spans="1:13" s="134" customFormat="1" ht="11.25" customHeight="1">
      <c r="A36" s="74" t="s">
        <v>37</v>
      </c>
      <c r="B36" s="142">
        <v>801</v>
      </c>
      <c r="C36" s="128">
        <v>80104</v>
      </c>
      <c r="D36" s="128">
        <v>4040</v>
      </c>
      <c r="E36" s="129" t="s">
        <v>45</v>
      </c>
      <c r="F36" s="130"/>
      <c r="G36" s="131">
        <v>914891</v>
      </c>
      <c r="H36" s="132">
        <v>914883.57</v>
      </c>
      <c r="I36" s="133">
        <f t="shared" si="1"/>
        <v>0.99999187881397888</v>
      </c>
      <c r="J36" s="74"/>
      <c r="K36" s="74"/>
      <c r="L36" s="74"/>
      <c r="M36" s="74"/>
    </row>
    <row r="37" spans="1:13" s="134" customFormat="1" ht="11.25" customHeight="1">
      <c r="A37" s="74" t="s">
        <v>37</v>
      </c>
      <c r="B37" s="142">
        <v>801</v>
      </c>
      <c r="C37" s="128">
        <v>80104</v>
      </c>
      <c r="D37" s="128">
        <v>4800</v>
      </c>
      <c r="E37" s="129" t="s">
        <v>395</v>
      </c>
      <c r="F37" s="130"/>
      <c r="G37" s="131">
        <v>1181144</v>
      </c>
      <c r="H37" s="132">
        <v>1181136.67</v>
      </c>
      <c r="I37" s="133">
        <f>IF(SUM(G37=0)," ",(H37/G37))</f>
        <v>0.99999379415211009</v>
      </c>
      <c r="J37" s="74"/>
      <c r="K37" s="74"/>
      <c r="L37" s="74"/>
      <c r="M37" s="74"/>
    </row>
    <row r="38" spans="1:13" s="134" customFormat="1" ht="11.25" hidden="1" customHeight="1">
      <c r="A38" s="74" t="s">
        <v>37</v>
      </c>
      <c r="B38" s="142">
        <v>801</v>
      </c>
      <c r="C38" s="128">
        <v>80104</v>
      </c>
      <c r="D38" s="128">
        <v>4170</v>
      </c>
      <c r="E38" s="129" t="s">
        <v>46</v>
      </c>
      <c r="F38" s="119"/>
      <c r="G38" s="131"/>
      <c r="H38" s="132"/>
      <c r="I38" s="133" t="str">
        <f t="shared" si="1"/>
        <v xml:space="preserve"> </v>
      </c>
      <c r="J38" s="74"/>
      <c r="K38" s="74"/>
      <c r="L38" s="74"/>
      <c r="M38" s="74"/>
    </row>
    <row r="39" spans="1:13" s="134" customFormat="1" ht="11.25" hidden="1" customHeight="1">
      <c r="A39" s="74" t="s">
        <v>37</v>
      </c>
      <c r="B39" s="142">
        <v>801</v>
      </c>
      <c r="C39" s="128">
        <v>80104</v>
      </c>
      <c r="D39" s="128">
        <v>4090</v>
      </c>
      <c r="E39" s="129" t="s">
        <v>432</v>
      </c>
      <c r="F39" s="119"/>
      <c r="G39" s="131"/>
      <c r="H39" s="132"/>
      <c r="I39" s="133"/>
      <c r="J39" s="74"/>
      <c r="K39" s="74"/>
      <c r="L39" s="74"/>
      <c r="M39" s="74"/>
    </row>
    <row r="40" spans="1:13" s="134" customFormat="1" ht="22.5" hidden="1">
      <c r="A40" s="74" t="s">
        <v>37</v>
      </c>
      <c r="B40" s="142">
        <v>801</v>
      </c>
      <c r="C40" s="128">
        <v>80104</v>
      </c>
      <c r="D40" s="128">
        <v>4840</v>
      </c>
      <c r="E40" s="129" t="s">
        <v>411</v>
      </c>
      <c r="F40" s="119"/>
      <c r="G40" s="131"/>
      <c r="H40" s="132"/>
      <c r="I40" s="133" t="str">
        <f>IF(SUM(G40=0)," ",(H40/G40))</f>
        <v xml:space="preserve"> </v>
      </c>
      <c r="J40" s="74"/>
      <c r="K40" s="74"/>
      <c r="L40" s="74"/>
      <c r="M40" s="74"/>
    </row>
    <row r="41" spans="1:13" s="134" customFormat="1" ht="14.25" customHeight="1">
      <c r="D41" s="128"/>
      <c r="E41" s="129" t="s">
        <v>47</v>
      </c>
      <c r="F41" s="119"/>
      <c r="G41" s="131">
        <f>4987677+483964+54000+182500</f>
        <v>5708141</v>
      </c>
      <c r="H41" s="132">
        <f>4986219.27+483964+51930.27+182500</f>
        <v>5704613.5399999991</v>
      </c>
      <c r="I41" s="133">
        <f t="shared" si="1"/>
        <v>0.99938202998138959</v>
      </c>
      <c r="J41" s="74"/>
      <c r="K41" s="74"/>
      <c r="L41" s="74"/>
      <c r="M41" s="74"/>
    </row>
    <row r="42" spans="1:13" s="134" customFormat="1" ht="14.25" customHeight="1">
      <c r="E42" s="129" t="s">
        <v>24</v>
      </c>
      <c r="F42" s="119"/>
      <c r="G42" s="135"/>
      <c r="H42" s="136"/>
      <c r="I42" s="133"/>
      <c r="J42" s="74"/>
      <c r="K42" s="74"/>
      <c r="L42" s="74"/>
      <c r="M42" s="74"/>
    </row>
    <row r="43" spans="1:13" s="139" customFormat="1" ht="11.25" customHeight="1">
      <c r="A43" s="74" t="s">
        <v>37</v>
      </c>
      <c r="B43" s="142">
        <v>801</v>
      </c>
      <c r="C43" s="128">
        <v>80104</v>
      </c>
      <c r="D43" s="137">
        <v>3020</v>
      </c>
      <c r="E43" s="138" t="s">
        <v>161</v>
      </c>
      <c r="G43" s="140">
        <v>97927</v>
      </c>
      <c r="H43" s="141">
        <v>96849.89</v>
      </c>
      <c r="I43" s="78">
        <f t="shared" si="1"/>
        <v>0.98900088841688194</v>
      </c>
      <c r="J43" s="74"/>
      <c r="K43" s="74"/>
      <c r="L43" s="74"/>
      <c r="M43" s="74"/>
    </row>
    <row r="44" spans="1:13" s="139" customFormat="1" ht="11.25" customHeight="1">
      <c r="A44" s="74" t="s">
        <v>37</v>
      </c>
      <c r="B44" s="142">
        <v>801</v>
      </c>
      <c r="C44" s="128">
        <v>80104</v>
      </c>
      <c r="D44" s="137">
        <v>4140</v>
      </c>
      <c r="E44" s="138" t="s">
        <v>167</v>
      </c>
      <c r="G44" s="140">
        <v>111000</v>
      </c>
      <c r="H44" s="141">
        <v>98209</v>
      </c>
      <c r="I44" s="78">
        <f t="shared" si="1"/>
        <v>0.88476576576576571</v>
      </c>
      <c r="J44" s="74"/>
      <c r="K44" s="74"/>
      <c r="L44" s="74"/>
      <c r="M44" s="74"/>
    </row>
    <row r="45" spans="1:13" s="139" customFormat="1" ht="11.25" customHeight="1">
      <c r="A45" s="74" t="s">
        <v>37</v>
      </c>
      <c r="B45" s="142">
        <v>801</v>
      </c>
      <c r="C45" s="128">
        <v>80104</v>
      </c>
      <c r="D45" s="137">
        <v>4210</v>
      </c>
      <c r="E45" s="138" t="s">
        <v>162</v>
      </c>
      <c r="G45" s="140">
        <v>1008342</v>
      </c>
      <c r="H45" s="141">
        <v>1003677.06</v>
      </c>
      <c r="I45" s="78">
        <f t="shared" si="1"/>
        <v>0.99537365298678426</v>
      </c>
      <c r="J45" s="74"/>
      <c r="K45" s="74"/>
      <c r="L45" s="74"/>
      <c r="M45" s="74"/>
    </row>
    <row r="46" spans="1:13" s="139" customFormat="1" ht="11.25" customHeight="1">
      <c r="A46" s="74" t="s">
        <v>37</v>
      </c>
      <c r="B46" s="142">
        <v>801</v>
      </c>
      <c r="C46" s="128">
        <v>80104</v>
      </c>
      <c r="D46" s="137">
        <v>4220</v>
      </c>
      <c r="E46" s="138" t="s">
        <v>172</v>
      </c>
      <c r="G46" s="140">
        <v>220053</v>
      </c>
      <c r="H46" s="141">
        <v>220053</v>
      </c>
      <c r="I46" s="78">
        <f t="shared" si="1"/>
        <v>1</v>
      </c>
      <c r="J46" s="74"/>
      <c r="K46" s="74"/>
      <c r="L46" s="74"/>
      <c r="M46" s="74"/>
    </row>
    <row r="47" spans="1:13" s="139" customFormat="1" ht="11.25" customHeight="1">
      <c r="A47" s="74" t="s">
        <v>37</v>
      </c>
      <c r="B47" s="142">
        <v>801</v>
      </c>
      <c r="C47" s="128">
        <v>80104</v>
      </c>
      <c r="D47" s="137">
        <v>4240</v>
      </c>
      <c r="E47" s="138" t="s">
        <v>213</v>
      </c>
      <c r="G47" s="140">
        <v>326961</v>
      </c>
      <c r="H47" s="141">
        <v>326362.65999999997</v>
      </c>
      <c r="I47" s="78">
        <f t="shared" si="1"/>
        <v>0.99816999580989774</v>
      </c>
      <c r="J47" s="74"/>
      <c r="K47" s="74"/>
      <c r="L47" s="74"/>
      <c r="M47" s="74"/>
    </row>
    <row r="48" spans="1:13" s="139" customFormat="1" ht="11.25" customHeight="1">
      <c r="A48" s="74" t="s">
        <v>37</v>
      </c>
      <c r="B48" s="142">
        <v>801</v>
      </c>
      <c r="C48" s="128">
        <v>80104</v>
      </c>
      <c r="D48" s="137">
        <v>4260</v>
      </c>
      <c r="E48" s="138" t="s">
        <v>163</v>
      </c>
      <c r="G48" s="140">
        <v>1670000</v>
      </c>
      <c r="H48" s="141">
        <v>1618654.33</v>
      </c>
      <c r="I48" s="78">
        <f t="shared" si="1"/>
        <v>0.96925408982035932</v>
      </c>
      <c r="J48" s="74"/>
      <c r="K48" s="74"/>
      <c r="L48" s="74"/>
      <c r="M48" s="74"/>
    </row>
    <row r="49" spans="1:13" s="139" customFormat="1" ht="11.25" customHeight="1">
      <c r="A49" s="74" t="s">
        <v>37</v>
      </c>
      <c r="B49" s="142">
        <v>801</v>
      </c>
      <c r="C49" s="128">
        <v>80104</v>
      </c>
      <c r="D49" s="137">
        <v>4280</v>
      </c>
      <c r="E49" s="138" t="s">
        <v>164</v>
      </c>
      <c r="G49" s="140">
        <v>46479</v>
      </c>
      <c r="H49" s="141">
        <v>41848.639999999999</v>
      </c>
      <c r="I49" s="78">
        <f t="shared" si="1"/>
        <v>0.90037737472837198</v>
      </c>
      <c r="J49" s="74"/>
      <c r="K49" s="74"/>
      <c r="L49" s="74"/>
      <c r="M49" s="74"/>
    </row>
    <row r="50" spans="1:13" s="139" customFormat="1" ht="11.25" customHeight="1">
      <c r="A50" s="74" t="s">
        <v>37</v>
      </c>
      <c r="B50" s="142">
        <v>801</v>
      </c>
      <c r="C50" s="128">
        <v>80104</v>
      </c>
      <c r="D50" s="137">
        <v>4300</v>
      </c>
      <c r="E50" s="138" t="s">
        <v>165</v>
      </c>
      <c r="G50" s="140">
        <v>657979</v>
      </c>
      <c r="H50" s="141">
        <v>633117.04</v>
      </c>
      <c r="I50" s="78">
        <f t="shared" si="1"/>
        <v>0.96221466034630287</v>
      </c>
      <c r="J50" s="74"/>
      <c r="K50" s="74"/>
      <c r="L50" s="74"/>
      <c r="M50" s="74"/>
    </row>
    <row r="51" spans="1:13" s="139" customFormat="1" ht="22.5" hidden="1">
      <c r="A51" s="74" t="s">
        <v>37</v>
      </c>
      <c r="B51" s="142">
        <v>801</v>
      </c>
      <c r="C51" s="128">
        <v>80104</v>
      </c>
      <c r="D51" s="128">
        <v>4350</v>
      </c>
      <c r="E51" s="138" t="s">
        <v>414</v>
      </c>
      <c r="G51" s="140"/>
      <c r="H51" s="141"/>
      <c r="I51" s="78" t="str">
        <f>IF(SUM(G51=0)," ",(H51/G51))</f>
        <v xml:space="preserve"> </v>
      </c>
      <c r="J51" s="74"/>
      <c r="K51" s="74"/>
      <c r="L51" s="74"/>
      <c r="M51" s="74"/>
    </row>
    <row r="52" spans="1:13" s="139" customFormat="1" ht="11.25" customHeight="1">
      <c r="A52" s="74" t="s">
        <v>37</v>
      </c>
      <c r="B52" s="142">
        <v>801</v>
      </c>
      <c r="C52" s="128">
        <v>80104</v>
      </c>
      <c r="D52" s="137">
        <v>4360</v>
      </c>
      <c r="E52" s="138" t="s">
        <v>202</v>
      </c>
      <c r="G52" s="140">
        <v>84219</v>
      </c>
      <c r="H52" s="141">
        <v>82254.41</v>
      </c>
      <c r="I52" s="78">
        <f t="shared" si="1"/>
        <v>0.97667284104536989</v>
      </c>
      <c r="J52" s="74"/>
      <c r="K52" s="74"/>
      <c r="L52" s="74"/>
      <c r="M52" s="74"/>
    </row>
    <row r="53" spans="1:13" s="139" customFormat="1" ht="11.25" hidden="1" customHeight="1">
      <c r="A53" s="74" t="s">
        <v>37</v>
      </c>
      <c r="B53" s="142">
        <v>801</v>
      </c>
      <c r="C53" s="128">
        <v>80104</v>
      </c>
      <c r="D53" s="137">
        <v>4370</v>
      </c>
      <c r="E53" s="138" t="s">
        <v>413</v>
      </c>
      <c r="G53" s="140"/>
      <c r="H53" s="141"/>
      <c r="I53" s="78" t="str">
        <f>IF(SUM(G53=0)," ",(H53/G53))</f>
        <v xml:space="preserve"> </v>
      </c>
      <c r="J53" s="74"/>
      <c r="K53" s="74"/>
      <c r="L53" s="74"/>
      <c r="M53" s="74"/>
    </row>
    <row r="54" spans="1:13" s="139" customFormat="1" ht="11.25" hidden="1" customHeight="1">
      <c r="A54" s="74" t="s">
        <v>37</v>
      </c>
      <c r="B54" s="142">
        <v>801</v>
      </c>
      <c r="C54" s="128">
        <v>80104</v>
      </c>
      <c r="D54" s="137">
        <v>4380</v>
      </c>
      <c r="E54" s="138" t="s">
        <v>356</v>
      </c>
      <c r="G54" s="140"/>
      <c r="H54" s="141"/>
      <c r="I54" s="78" t="str">
        <f t="shared" si="1"/>
        <v xml:space="preserve"> </v>
      </c>
      <c r="J54" s="74"/>
      <c r="K54" s="74"/>
      <c r="L54" s="74"/>
      <c r="M54" s="74"/>
    </row>
    <row r="55" spans="1:13" s="139" customFormat="1" ht="11.25" customHeight="1">
      <c r="A55" s="74" t="s">
        <v>37</v>
      </c>
      <c r="B55" s="142">
        <v>801</v>
      </c>
      <c r="C55" s="128">
        <v>80104</v>
      </c>
      <c r="D55" s="137">
        <v>4390</v>
      </c>
      <c r="E55" s="138" t="s">
        <v>169</v>
      </c>
      <c r="G55" s="140">
        <v>14730</v>
      </c>
      <c r="H55" s="141">
        <v>14380.3</v>
      </c>
      <c r="I55" s="78">
        <f t="shared" si="1"/>
        <v>0.97625933469110648</v>
      </c>
      <c r="J55" s="74"/>
      <c r="K55" s="74"/>
      <c r="L55" s="74"/>
      <c r="M55" s="74"/>
    </row>
    <row r="56" spans="1:13" s="139" customFormat="1" ht="11.25" customHeight="1">
      <c r="A56" s="74" t="s">
        <v>37</v>
      </c>
      <c r="B56" s="142">
        <v>801</v>
      </c>
      <c r="C56" s="128">
        <v>80104</v>
      </c>
      <c r="D56" s="137">
        <v>4400</v>
      </c>
      <c r="E56" s="138" t="s">
        <v>170</v>
      </c>
      <c r="G56" s="140">
        <v>549050</v>
      </c>
      <c r="H56" s="141">
        <v>549043.80000000005</v>
      </c>
      <c r="I56" s="78">
        <f t="shared" si="1"/>
        <v>0.99998870776796289</v>
      </c>
      <c r="J56" s="74"/>
      <c r="K56" s="74"/>
      <c r="L56" s="74"/>
      <c r="M56" s="74"/>
    </row>
    <row r="57" spans="1:13" s="139" customFormat="1" ht="11.25" customHeight="1">
      <c r="A57" s="74" t="s">
        <v>37</v>
      </c>
      <c r="B57" s="142">
        <v>801</v>
      </c>
      <c r="C57" s="128">
        <v>80104</v>
      </c>
      <c r="D57" s="137">
        <v>4410</v>
      </c>
      <c r="E57" s="138" t="s">
        <v>199</v>
      </c>
      <c r="G57" s="140">
        <v>8500</v>
      </c>
      <c r="H57" s="141">
        <v>8469.16</v>
      </c>
      <c r="I57" s="78">
        <f t="shared" si="1"/>
        <v>0.99637176470588229</v>
      </c>
      <c r="J57" s="74"/>
      <c r="K57" s="74"/>
      <c r="L57" s="74"/>
      <c r="M57" s="74"/>
    </row>
    <row r="58" spans="1:13" s="139" customFormat="1" ht="11.25" hidden="1" customHeight="1">
      <c r="A58" s="74" t="s">
        <v>37</v>
      </c>
      <c r="B58" s="142">
        <v>801</v>
      </c>
      <c r="C58" s="128">
        <v>80104</v>
      </c>
      <c r="D58" s="137">
        <v>4420</v>
      </c>
      <c r="E58" s="138" t="s">
        <v>200</v>
      </c>
      <c r="G58" s="140"/>
      <c r="H58" s="141"/>
      <c r="I58" s="78" t="str">
        <f t="shared" si="1"/>
        <v xml:space="preserve"> </v>
      </c>
      <c r="J58" s="74"/>
      <c r="K58" s="74"/>
      <c r="L58" s="74"/>
      <c r="M58" s="74"/>
    </row>
    <row r="59" spans="1:13" s="139" customFormat="1" ht="11.25" customHeight="1">
      <c r="A59" s="74" t="s">
        <v>37</v>
      </c>
      <c r="B59" s="142">
        <v>801</v>
      </c>
      <c r="C59" s="128">
        <v>80104</v>
      </c>
      <c r="D59" s="137">
        <v>4430</v>
      </c>
      <c r="E59" s="138" t="s">
        <v>171</v>
      </c>
      <c r="G59" s="140">
        <v>9369</v>
      </c>
      <c r="H59" s="141">
        <v>5737</v>
      </c>
      <c r="I59" s="78">
        <f t="shared" si="1"/>
        <v>0.61233856334720893</v>
      </c>
      <c r="J59" s="74"/>
      <c r="K59" s="74"/>
      <c r="L59" s="74"/>
      <c r="M59" s="74"/>
    </row>
    <row r="60" spans="1:13" s="139" customFormat="1" ht="11.25" customHeight="1">
      <c r="A60" s="74" t="s">
        <v>37</v>
      </c>
      <c r="B60" s="142">
        <v>801</v>
      </c>
      <c r="C60" s="128">
        <v>80104</v>
      </c>
      <c r="D60" s="137">
        <v>4440</v>
      </c>
      <c r="E60" s="138" t="s">
        <v>166</v>
      </c>
      <c r="G60" s="140">
        <v>1443811</v>
      </c>
      <c r="H60" s="141">
        <v>1443811</v>
      </c>
      <c r="I60" s="78">
        <f t="shared" si="1"/>
        <v>1</v>
      </c>
      <c r="J60" s="74"/>
      <c r="K60" s="74"/>
      <c r="L60" s="74"/>
      <c r="M60" s="74"/>
    </row>
    <row r="61" spans="1:13" s="139" customFormat="1" ht="11.25" hidden="1" customHeight="1">
      <c r="A61" s="74" t="s">
        <v>37</v>
      </c>
      <c r="B61" s="142">
        <v>801</v>
      </c>
      <c r="C61" s="128">
        <v>80104</v>
      </c>
      <c r="D61" s="137">
        <v>4480</v>
      </c>
      <c r="E61" s="138" t="s">
        <v>173</v>
      </c>
      <c r="G61" s="140"/>
      <c r="H61" s="141"/>
      <c r="I61" s="78" t="str">
        <f t="shared" si="1"/>
        <v xml:space="preserve"> </v>
      </c>
      <c r="J61" s="74"/>
      <c r="K61" s="74"/>
      <c r="L61" s="74"/>
      <c r="M61" s="74"/>
    </row>
    <row r="62" spans="1:13" s="139" customFormat="1" ht="11.25" customHeight="1">
      <c r="A62" s="74" t="s">
        <v>37</v>
      </c>
      <c r="B62" s="142">
        <v>801</v>
      </c>
      <c r="C62" s="128">
        <v>80104</v>
      </c>
      <c r="D62" s="137">
        <v>4510</v>
      </c>
      <c r="E62" s="138" t="s">
        <v>174</v>
      </c>
      <c r="G62" s="140">
        <v>3275</v>
      </c>
      <c r="H62" s="141">
        <v>2473.5</v>
      </c>
      <c r="I62" s="78">
        <f t="shared" si="1"/>
        <v>0.7552671755725191</v>
      </c>
      <c r="J62" s="74"/>
      <c r="K62" s="74"/>
      <c r="L62" s="74"/>
      <c r="M62" s="74"/>
    </row>
    <row r="63" spans="1:13" s="139" customFormat="1" ht="11.25" customHeight="1">
      <c r="A63" s="74" t="s">
        <v>37</v>
      </c>
      <c r="B63" s="142">
        <v>801</v>
      </c>
      <c r="C63" s="128">
        <v>80104</v>
      </c>
      <c r="D63" s="137">
        <v>4520</v>
      </c>
      <c r="E63" s="138" t="s">
        <v>175</v>
      </c>
      <c r="G63" s="140">
        <v>209000</v>
      </c>
      <c r="H63" s="141">
        <v>203998.51</v>
      </c>
      <c r="I63" s="78">
        <f t="shared" si="1"/>
        <v>0.97606942583732059</v>
      </c>
      <c r="J63" s="74"/>
      <c r="K63" s="74"/>
      <c r="L63" s="74"/>
      <c r="M63" s="74"/>
    </row>
    <row r="64" spans="1:13" s="139" customFormat="1" ht="11.25" hidden="1" customHeight="1">
      <c r="A64" s="74" t="s">
        <v>37</v>
      </c>
      <c r="B64" s="142">
        <v>801</v>
      </c>
      <c r="C64" s="128">
        <v>80104</v>
      </c>
      <c r="D64" s="137">
        <v>4530</v>
      </c>
      <c r="E64" s="138" t="s">
        <v>179</v>
      </c>
      <c r="G64" s="140"/>
      <c r="H64" s="141"/>
      <c r="I64" s="78" t="str">
        <f t="shared" si="1"/>
        <v xml:space="preserve"> </v>
      </c>
      <c r="J64" s="74"/>
      <c r="K64" s="74"/>
      <c r="L64" s="74"/>
      <c r="M64" s="74"/>
    </row>
    <row r="65" spans="1:13" s="139" customFormat="1" ht="11.25" hidden="1" customHeight="1">
      <c r="A65" s="74" t="s">
        <v>37</v>
      </c>
      <c r="B65" s="142">
        <v>801</v>
      </c>
      <c r="C65" s="128">
        <v>80104</v>
      </c>
      <c r="D65" s="137">
        <v>4570</v>
      </c>
      <c r="E65" s="138" t="s">
        <v>267</v>
      </c>
      <c r="G65" s="140"/>
      <c r="H65" s="141"/>
      <c r="I65" s="78" t="str">
        <f t="shared" si="1"/>
        <v xml:space="preserve"> </v>
      </c>
      <c r="J65" s="74"/>
      <c r="K65" s="74"/>
      <c r="L65" s="74"/>
      <c r="M65" s="74"/>
    </row>
    <row r="66" spans="1:13" s="139" customFormat="1" ht="11.25" hidden="1" customHeight="1">
      <c r="A66" s="74" t="s">
        <v>37</v>
      </c>
      <c r="B66" s="142">
        <v>801</v>
      </c>
      <c r="C66" s="128">
        <v>80104</v>
      </c>
      <c r="D66" s="137">
        <v>4580</v>
      </c>
      <c r="E66" s="138" t="s">
        <v>176</v>
      </c>
      <c r="G66" s="140"/>
      <c r="H66" s="141"/>
      <c r="I66" s="78" t="str">
        <f t="shared" si="1"/>
        <v xml:space="preserve"> </v>
      </c>
      <c r="J66" s="74"/>
      <c r="K66" s="74"/>
      <c r="L66" s="74"/>
      <c r="M66" s="74"/>
    </row>
    <row r="67" spans="1:13" s="139" customFormat="1" ht="11.25" hidden="1" customHeight="1">
      <c r="A67" s="74" t="s">
        <v>37</v>
      </c>
      <c r="B67" s="142">
        <v>801</v>
      </c>
      <c r="C67" s="128">
        <v>80104</v>
      </c>
      <c r="D67" s="137">
        <v>4590</v>
      </c>
      <c r="E67" s="138" t="s">
        <v>177</v>
      </c>
      <c r="G67" s="140"/>
      <c r="H67" s="141"/>
      <c r="I67" s="78" t="str">
        <f t="shared" si="1"/>
        <v xml:space="preserve"> </v>
      </c>
      <c r="J67" s="74"/>
      <c r="K67" s="74"/>
      <c r="L67" s="74"/>
      <c r="M67" s="74"/>
    </row>
    <row r="68" spans="1:13" s="139" customFormat="1" ht="22.5" hidden="1">
      <c r="A68" s="74" t="s">
        <v>37</v>
      </c>
      <c r="B68" s="142">
        <v>801</v>
      </c>
      <c r="C68" s="128">
        <v>80104</v>
      </c>
      <c r="D68" s="143">
        <v>4600</v>
      </c>
      <c r="E68" s="110" t="s">
        <v>359</v>
      </c>
      <c r="G68" s="140"/>
      <c r="H68" s="141"/>
      <c r="I68" s="78" t="str">
        <f>IF(SUM(G68=0)," ",(H68/G68))</f>
        <v xml:space="preserve"> </v>
      </c>
      <c r="J68" s="74"/>
      <c r="K68" s="74"/>
      <c r="L68" s="74"/>
      <c r="M68" s="74"/>
    </row>
    <row r="69" spans="1:13" s="139" customFormat="1" ht="11.25" hidden="1" customHeight="1">
      <c r="A69" s="74" t="s">
        <v>37</v>
      </c>
      <c r="B69" s="142">
        <v>801</v>
      </c>
      <c r="C69" s="128">
        <v>80104</v>
      </c>
      <c r="D69" s="137">
        <v>4610</v>
      </c>
      <c r="E69" s="138" t="s">
        <v>168</v>
      </c>
      <c r="G69" s="140"/>
      <c r="H69" s="141"/>
      <c r="I69" s="78" t="str">
        <f t="shared" si="1"/>
        <v xml:space="preserve"> </v>
      </c>
      <c r="J69" s="74"/>
      <c r="K69" s="74"/>
      <c r="L69" s="74"/>
      <c r="M69" s="74"/>
    </row>
    <row r="70" spans="1:13" s="139" customFormat="1" ht="11.25" customHeight="1">
      <c r="A70" s="74" t="s">
        <v>37</v>
      </c>
      <c r="B70" s="142">
        <v>801</v>
      </c>
      <c r="C70" s="128">
        <v>80104</v>
      </c>
      <c r="D70" s="137">
        <v>4700</v>
      </c>
      <c r="E70" s="138" t="s">
        <v>198</v>
      </c>
      <c r="G70" s="140">
        <v>85326</v>
      </c>
      <c r="H70" s="141">
        <v>84920.86</v>
      </c>
      <c r="I70" s="78">
        <f t="shared" si="1"/>
        <v>0.99525185758151091</v>
      </c>
      <c r="J70" s="74"/>
      <c r="K70" s="74"/>
      <c r="L70" s="74"/>
      <c r="M70" s="74"/>
    </row>
    <row r="71" spans="1:13" s="139" customFormat="1" ht="11.25" hidden="1" customHeight="1">
      <c r="A71" s="74" t="s">
        <v>37</v>
      </c>
      <c r="B71" s="142">
        <v>801</v>
      </c>
      <c r="C71" s="128">
        <v>80104</v>
      </c>
      <c r="D71" s="137">
        <v>4860</v>
      </c>
      <c r="E71" s="138" t="s">
        <v>412</v>
      </c>
      <c r="G71" s="140"/>
      <c r="H71" s="141"/>
      <c r="I71" s="78" t="str">
        <f>IF(SUM(G71=0)," ",(H71/G71))</f>
        <v xml:space="preserve"> </v>
      </c>
      <c r="J71" s="74"/>
      <c r="K71" s="74"/>
      <c r="L71" s="74"/>
      <c r="M71" s="74"/>
    </row>
    <row r="72" spans="1:13" s="225" customFormat="1" ht="11.25" hidden="1" customHeight="1">
      <c r="A72" s="74" t="s">
        <v>37</v>
      </c>
      <c r="B72" s="142">
        <v>801</v>
      </c>
      <c r="C72" s="128">
        <v>80104</v>
      </c>
      <c r="D72" s="137">
        <v>4990</v>
      </c>
      <c r="E72" s="138" t="s">
        <v>182</v>
      </c>
      <c r="G72" s="140"/>
      <c r="H72" s="141"/>
      <c r="I72" s="78" t="str">
        <f t="shared" si="1"/>
        <v xml:space="preserve"> </v>
      </c>
      <c r="J72" s="74"/>
      <c r="K72" s="74"/>
      <c r="L72" s="74"/>
      <c r="M72" s="74"/>
    </row>
    <row r="73" spans="1:13" s="139" customFormat="1" ht="6" customHeight="1">
      <c r="A73" s="144"/>
      <c r="B73" s="142"/>
      <c r="C73" s="142"/>
      <c r="D73" s="143"/>
      <c r="E73" s="145"/>
      <c r="G73" s="146"/>
      <c r="H73" s="147"/>
      <c r="I73" s="148"/>
      <c r="J73" s="74"/>
      <c r="K73" s="74"/>
      <c r="L73" s="74"/>
      <c r="M73" s="74"/>
    </row>
    <row r="74" spans="1:13" s="74" customFormat="1" ht="11.25" hidden="1" customHeight="1">
      <c r="A74" s="79"/>
      <c r="B74" s="79"/>
      <c r="C74" s="79"/>
      <c r="D74" s="79"/>
      <c r="E74" s="114" t="s">
        <v>447</v>
      </c>
      <c r="F74" s="115"/>
      <c r="G74" s="149"/>
      <c r="H74" s="150"/>
      <c r="I74" s="122" t="str">
        <f t="shared" si="1"/>
        <v xml:space="preserve"> </v>
      </c>
    </row>
    <row r="75" spans="1:13" s="74" customFormat="1" ht="6" hidden="1" customHeight="1">
      <c r="A75" s="79"/>
      <c r="B75" s="79"/>
      <c r="C75" s="79"/>
      <c r="D75" s="79"/>
      <c r="E75" s="114"/>
      <c r="F75" s="115"/>
      <c r="G75" s="120"/>
      <c r="H75" s="121"/>
      <c r="I75" s="122"/>
    </row>
    <row r="76" spans="1:13" s="74" customFormat="1" ht="12" hidden="1" customHeight="1">
      <c r="A76" s="79"/>
      <c r="B76" s="79"/>
      <c r="C76" s="79"/>
      <c r="D76" s="79"/>
      <c r="E76" s="75" t="s">
        <v>224</v>
      </c>
      <c r="F76" s="115"/>
      <c r="G76" s="120"/>
      <c r="H76" s="121"/>
      <c r="I76" s="122"/>
    </row>
    <row r="77" spans="1:13" s="74" customFormat="1" ht="6" hidden="1" customHeight="1">
      <c r="A77" s="79"/>
      <c r="B77" s="79"/>
      <c r="C77" s="79"/>
      <c r="D77" s="79"/>
      <c r="E77" s="226"/>
      <c r="F77" s="115"/>
      <c r="G77" s="120"/>
      <c r="H77" s="121"/>
      <c r="I77" s="122"/>
    </row>
    <row r="78" spans="1:13" ht="11.25" customHeight="1">
      <c r="A78" s="151"/>
      <c r="B78" s="151"/>
      <c r="C78" s="151"/>
      <c r="D78" s="151"/>
      <c r="E78" s="125" t="s">
        <v>48</v>
      </c>
      <c r="F78" s="126"/>
      <c r="G78" s="111"/>
      <c r="H78" s="112"/>
      <c r="J78" s="74"/>
      <c r="K78" s="74"/>
      <c r="L78" s="74"/>
      <c r="M78" s="74"/>
    </row>
    <row r="79" spans="1:13" ht="11.25" customHeight="1">
      <c r="A79" s="151"/>
      <c r="B79" s="151"/>
      <c r="C79" s="151"/>
      <c r="D79" s="151"/>
      <c r="E79" s="152" t="s">
        <v>377</v>
      </c>
      <c r="F79" s="126"/>
      <c r="G79" s="111"/>
      <c r="H79" s="112"/>
      <c r="J79" s="74"/>
      <c r="K79" s="74"/>
      <c r="L79" s="74"/>
      <c r="M79" s="74"/>
    </row>
    <row r="80" spans="1:13" ht="11.25" customHeight="1">
      <c r="A80" s="151"/>
      <c r="B80" s="151"/>
      <c r="C80" s="151"/>
      <c r="D80" s="151"/>
      <c r="E80" s="152" t="s">
        <v>378</v>
      </c>
      <c r="F80" s="152"/>
      <c r="G80" s="120"/>
      <c r="H80" s="121"/>
      <c r="I80" s="122"/>
      <c r="J80" s="74"/>
      <c r="K80" s="74"/>
      <c r="L80" s="74"/>
      <c r="M80" s="74"/>
    </row>
    <row r="81" spans="1:13">
      <c r="A81" s="151"/>
      <c r="B81" s="151"/>
      <c r="C81" s="151"/>
      <c r="D81" s="151"/>
      <c r="E81" s="152" t="s">
        <v>379</v>
      </c>
      <c r="F81" s="153"/>
      <c r="G81" s="120"/>
      <c r="H81" s="121"/>
      <c r="I81" s="122"/>
      <c r="J81" s="74"/>
      <c r="K81" s="74"/>
      <c r="L81" s="74"/>
      <c r="M81" s="74"/>
    </row>
    <row r="82" spans="1:13" ht="11.25" customHeight="1">
      <c r="E82" s="152" t="s">
        <v>383</v>
      </c>
      <c r="F82" s="152"/>
      <c r="G82" s="120"/>
      <c r="H82" s="121"/>
      <c r="I82" s="122"/>
      <c r="J82" s="74"/>
      <c r="K82" s="74"/>
      <c r="L82" s="74"/>
      <c r="M82" s="74"/>
    </row>
    <row r="83" spans="1:13" ht="22.5">
      <c r="A83" s="151"/>
      <c r="B83" s="151"/>
      <c r="C83" s="151"/>
      <c r="D83" s="151"/>
      <c r="E83" s="152" t="s">
        <v>404</v>
      </c>
      <c r="F83" s="153"/>
      <c r="G83" s="120"/>
      <c r="H83" s="121"/>
      <c r="I83" s="122"/>
      <c r="J83" s="74"/>
      <c r="K83" s="74"/>
      <c r="L83" s="74"/>
      <c r="M83" s="74"/>
    </row>
    <row r="84" spans="1:13" s="74" customFormat="1" ht="27" customHeight="1">
      <c r="A84" s="79"/>
      <c r="B84" s="79"/>
      <c r="C84" s="79"/>
      <c r="D84" s="79"/>
      <c r="E84" s="152" t="s">
        <v>376</v>
      </c>
      <c r="F84" s="76"/>
      <c r="G84" s="111"/>
      <c r="H84" s="112"/>
      <c r="I84" s="78"/>
    </row>
    <row r="85" spans="1:13" s="74" customFormat="1" ht="6" customHeight="1">
      <c r="A85" s="151"/>
      <c r="B85" s="151"/>
      <c r="C85" s="151"/>
      <c r="D85" s="151"/>
      <c r="E85" s="110" t="s">
        <v>24</v>
      </c>
      <c r="F85" s="76"/>
      <c r="G85" s="111"/>
      <c r="H85" s="112"/>
      <c r="I85" s="78"/>
    </row>
    <row r="86" spans="1:13" ht="14.1" customHeight="1">
      <c r="A86" s="74" t="s">
        <v>49</v>
      </c>
      <c r="B86" s="74"/>
      <c r="C86" s="74"/>
      <c r="D86" s="74" t="s">
        <v>181</v>
      </c>
      <c r="E86" s="75" t="s">
        <v>29</v>
      </c>
      <c r="F86" s="154"/>
      <c r="G86" s="155">
        <v>16082655</v>
      </c>
      <c r="H86" s="156">
        <v>16057593.560000001</v>
      </c>
      <c r="I86" s="157">
        <f t="shared" si="1"/>
        <v>0.99844171002859916</v>
      </c>
      <c r="J86" s="74"/>
      <c r="K86" s="74"/>
      <c r="L86" s="74"/>
      <c r="M86" s="74"/>
    </row>
    <row r="87" spans="1:13" ht="6" customHeight="1">
      <c r="E87" s="114" t="s">
        <v>24</v>
      </c>
      <c r="F87" s="115"/>
      <c r="G87" s="120"/>
      <c r="H87" s="121"/>
      <c r="I87" s="122"/>
      <c r="J87" s="74"/>
      <c r="K87" s="74"/>
      <c r="L87" s="74"/>
      <c r="M87" s="74"/>
    </row>
    <row r="88" spans="1:13" ht="22.5" customHeight="1">
      <c r="E88" s="114" t="s">
        <v>134</v>
      </c>
      <c r="F88" s="115"/>
      <c r="G88" s="120"/>
      <c r="H88" s="121"/>
      <c r="I88" s="122"/>
      <c r="J88" s="74"/>
      <c r="K88" s="74"/>
      <c r="L88" s="74"/>
      <c r="M88" s="74"/>
    </row>
    <row r="89" spans="1:13" ht="6" customHeight="1">
      <c r="E89" s="123" t="s">
        <v>24</v>
      </c>
      <c r="F89" s="158"/>
      <c r="G89" s="116"/>
      <c r="H89" s="117"/>
      <c r="I89" s="124"/>
      <c r="J89" s="74"/>
      <c r="K89" s="74"/>
      <c r="L89" s="74"/>
      <c r="M89" s="74"/>
    </row>
    <row r="90" spans="1:13" ht="11.25" customHeight="1">
      <c r="E90" s="114" t="s">
        <v>448</v>
      </c>
      <c r="F90" s="115"/>
      <c r="G90" s="120"/>
      <c r="H90" s="121"/>
      <c r="I90" s="122"/>
      <c r="J90" s="74"/>
      <c r="K90" s="74"/>
      <c r="L90" s="74"/>
      <c r="M90" s="74"/>
    </row>
    <row r="91" spans="1:13" ht="6" customHeight="1">
      <c r="E91" s="75" t="s">
        <v>24</v>
      </c>
      <c r="G91" s="116"/>
      <c r="H91" s="117"/>
      <c r="I91" s="124"/>
      <c r="J91" s="74"/>
      <c r="K91" s="74"/>
      <c r="L91" s="74"/>
      <c r="M91" s="74"/>
    </row>
    <row r="92" spans="1:13" s="74" customFormat="1" ht="11.25" customHeight="1">
      <c r="A92" s="79"/>
      <c r="B92" s="79"/>
      <c r="C92" s="79"/>
      <c r="D92" s="79"/>
      <c r="E92" s="125" t="s">
        <v>38</v>
      </c>
      <c r="F92" s="115"/>
      <c r="G92" s="111"/>
      <c r="H92" s="112"/>
      <c r="I92" s="78"/>
    </row>
    <row r="93" spans="1:13" s="74" customFormat="1" ht="11.25" customHeight="1">
      <c r="A93" s="79"/>
      <c r="B93" s="79"/>
      <c r="C93" s="79"/>
      <c r="D93" s="79"/>
      <c r="E93" s="127" t="s">
        <v>39</v>
      </c>
      <c r="F93" s="43">
        <f>'Liczba uczniów i inne'!E50+'Liczba uczniów i inne'!E68</f>
        <v>21</v>
      </c>
      <c r="G93" s="111"/>
      <c r="H93" s="112"/>
      <c r="I93" s="78"/>
    </row>
    <row r="94" spans="1:13" s="74" customFormat="1" ht="11.25" customHeight="1">
      <c r="A94" s="79"/>
      <c r="B94" s="79"/>
      <c r="C94" s="79"/>
      <c r="D94" s="79"/>
      <c r="E94" s="127" t="s">
        <v>40</v>
      </c>
      <c r="F94" s="43">
        <f>'Liczba uczniów i inne'!E51+'Liczba uczniów i inne'!E69</f>
        <v>743</v>
      </c>
      <c r="G94" s="111"/>
      <c r="H94" s="112"/>
      <c r="I94" s="78"/>
    </row>
    <row r="95" spans="1:13" s="74" customFormat="1" ht="6" customHeight="1">
      <c r="A95" s="79"/>
      <c r="B95" s="79"/>
      <c r="C95" s="79"/>
      <c r="D95" s="79"/>
      <c r="E95" s="110" t="s">
        <v>24</v>
      </c>
      <c r="F95" s="76"/>
      <c r="G95" s="111"/>
      <c r="H95" s="112"/>
      <c r="I95" s="78"/>
    </row>
    <row r="96" spans="1:13" s="74" customFormat="1" ht="11.25" customHeight="1">
      <c r="A96" s="79"/>
      <c r="B96" s="79"/>
      <c r="C96" s="79"/>
      <c r="D96" s="79"/>
      <c r="E96" s="125" t="s">
        <v>48</v>
      </c>
      <c r="F96" s="76"/>
      <c r="G96" s="111"/>
      <c r="H96" s="112"/>
      <c r="I96" s="78"/>
    </row>
    <row r="97" spans="1:13" s="74" customFormat="1">
      <c r="A97" s="79"/>
      <c r="B97" s="79"/>
      <c r="C97" s="79"/>
      <c r="D97" s="79"/>
      <c r="E97" s="152" t="s">
        <v>399</v>
      </c>
      <c r="F97" s="76"/>
      <c r="G97" s="111"/>
      <c r="H97" s="112"/>
      <c r="I97" s="78"/>
    </row>
    <row r="98" spans="1:13" ht="22.5">
      <c r="A98" s="151"/>
      <c r="B98" s="151"/>
      <c r="C98" s="151"/>
      <c r="D98" s="151"/>
      <c r="E98" s="152" t="s">
        <v>400</v>
      </c>
      <c r="F98" s="153"/>
      <c r="G98" s="120"/>
      <c r="H98" s="121"/>
      <c r="I98" s="122"/>
      <c r="J98" s="74"/>
      <c r="K98" s="74"/>
      <c r="L98" s="74"/>
      <c r="M98" s="74"/>
    </row>
    <row r="99" spans="1:13" s="74" customFormat="1" ht="6" customHeight="1">
      <c r="A99" s="79"/>
      <c r="B99" s="79"/>
      <c r="C99" s="79"/>
      <c r="D99" s="79"/>
      <c r="E99" s="110" t="s">
        <v>24</v>
      </c>
      <c r="F99" s="76"/>
      <c r="G99" s="111"/>
      <c r="H99" s="112"/>
      <c r="I99" s="78"/>
    </row>
    <row r="100" spans="1:13" ht="11.25" hidden="1" customHeight="1">
      <c r="A100" s="104" t="s">
        <v>50</v>
      </c>
      <c r="B100" s="104"/>
      <c r="C100" s="104"/>
      <c r="D100" s="104" t="s">
        <v>181</v>
      </c>
      <c r="E100" s="105" t="s">
        <v>25</v>
      </c>
      <c r="F100" s="106"/>
      <c r="G100" s="107">
        <f>SUM(G104,G159)</f>
        <v>0</v>
      </c>
      <c r="H100" s="108">
        <f>SUM(H104,H159)</f>
        <v>0</v>
      </c>
      <c r="I100" s="109" t="str">
        <f t="shared" ref="I100:I159" si="2">IF(SUM(G100=0)," ",(H100/G100))</f>
        <v xml:space="preserve"> </v>
      </c>
      <c r="J100" s="74"/>
      <c r="K100" s="74"/>
      <c r="L100" s="74"/>
      <c r="M100" s="74"/>
    </row>
    <row r="101" spans="1:13" ht="6" hidden="1" customHeight="1">
      <c r="E101" s="110" t="s">
        <v>24</v>
      </c>
      <c r="G101" s="111"/>
      <c r="H101" s="112"/>
      <c r="J101" s="74"/>
      <c r="K101" s="74"/>
      <c r="L101" s="74"/>
      <c r="M101" s="74"/>
    </row>
    <row r="102" spans="1:13" s="74" customFormat="1" ht="11.25" hidden="1" customHeight="1">
      <c r="A102" s="79"/>
      <c r="B102" s="79"/>
      <c r="C102" s="79"/>
      <c r="D102" s="79"/>
      <c r="E102" s="114" t="s">
        <v>136</v>
      </c>
      <c r="F102" s="115"/>
      <c r="G102" s="116"/>
      <c r="H102" s="117"/>
      <c r="I102" s="124"/>
    </row>
    <row r="103" spans="1:13" s="74" customFormat="1" ht="6" hidden="1" customHeight="1">
      <c r="A103" s="79"/>
      <c r="B103" s="79"/>
      <c r="C103" s="79"/>
      <c r="D103" s="79"/>
      <c r="E103" s="110" t="s">
        <v>24</v>
      </c>
      <c r="F103" s="76"/>
      <c r="G103" s="111"/>
      <c r="H103" s="112"/>
      <c r="I103" s="78"/>
    </row>
    <row r="104" spans="1:13" s="74" customFormat="1" ht="11.25" hidden="1" customHeight="1">
      <c r="A104" s="74" t="s">
        <v>51</v>
      </c>
      <c r="D104" s="74" t="s">
        <v>181</v>
      </c>
      <c r="E104" s="75" t="s">
        <v>52</v>
      </c>
      <c r="F104" s="110"/>
      <c r="G104" s="159">
        <f>SUM(G108,G149)</f>
        <v>0</v>
      </c>
      <c r="H104" s="160">
        <f>SUM(H108,H149)</f>
        <v>0</v>
      </c>
      <c r="I104" s="161" t="str">
        <f t="shared" si="2"/>
        <v xml:space="preserve"> </v>
      </c>
    </row>
    <row r="105" spans="1:13" s="74" customFormat="1" ht="6" hidden="1" customHeight="1">
      <c r="A105" s="151"/>
      <c r="B105" s="151"/>
      <c r="C105" s="151"/>
      <c r="D105" s="151"/>
      <c r="E105" s="114" t="s">
        <v>24</v>
      </c>
      <c r="F105" s="115"/>
      <c r="G105" s="120"/>
      <c r="H105" s="121"/>
      <c r="I105" s="122"/>
    </row>
    <row r="106" spans="1:13" s="74" customFormat="1" ht="22.5" hidden="1" customHeight="1">
      <c r="A106" s="151"/>
      <c r="B106" s="151"/>
      <c r="C106" s="151"/>
      <c r="D106" s="151"/>
      <c r="E106" s="114" t="s">
        <v>137</v>
      </c>
      <c r="F106" s="115"/>
      <c r="G106" s="120"/>
      <c r="H106" s="121"/>
      <c r="I106" s="122"/>
    </row>
    <row r="107" spans="1:13" ht="6" hidden="1" customHeight="1">
      <c r="A107" s="151"/>
      <c r="B107" s="151"/>
      <c r="C107" s="151"/>
      <c r="D107" s="151"/>
      <c r="E107" s="123" t="s">
        <v>24</v>
      </c>
      <c r="F107" s="158"/>
      <c r="G107" s="116"/>
      <c r="H107" s="117"/>
      <c r="I107" s="124"/>
      <c r="J107" s="74"/>
      <c r="K107" s="74"/>
      <c r="L107" s="74"/>
      <c r="M107" s="74"/>
    </row>
    <row r="108" spans="1:13" s="74" customFormat="1" ht="11.25" hidden="1" customHeight="1">
      <c r="A108" s="151"/>
      <c r="B108" s="151"/>
      <c r="C108" s="151"/>
      <c r="D108" s="151"/>
      <c r="E108" s="123" t="s">
        <v>372</v>
      </c>
      <c r="F108" s="115"/>
      <c r="G108" s="162">
        <f>SUM(G116,G126:G147)</f>
        <v>0</v>
      </c>
      <c r="H108" s="76">
        <f>SUM(H116,H126:H147)</f>
        <v>0</v>
      </c>
      <c r="I108" s="163" t="str">
        <f t="shared" si="2"/>
        <v xml:space="preserve"> </v>
      </c>
    </row>
    <row r="109" spans="1:13" s="74" customFormat="1" ht="6" hidden="1" customHeight="1">
      <c r="A109" s="151"/>
      <c r="B109" s="151"/>
      <c r="C109" s="151"/>
      <c r="D109" s="151"/>
      <c r="E109" s="75" t="s">
        <v>24</v>
      </c>
      <c r="F109" s="76"/>
      <c r="G109" s="116"/>
      <c r="H109" s="117"/>
      <c r="I109" s="124"/>
    </row>
    <row r="110" spans="1:13" ht="11.25" hidden="1" customHeight="1">
      <c r="E110" s="125" t="s">
        <v>38</v>
      </c>
      <c r="F110" s="126"/>
      <c r="G110" s="111"/>
      <c r="H110" s="112"/>
      <c r="J110" s="74"/>
      <c r="K110" s="74"/>
      <c r="L110" s="74"/>
      <c r="M110" s="74"/>
    </row>
    <row r="111" spans="1:13" ht="11.25" hidden="1" customHeight="1">
      <c r="E111" s="127" t="s">
        <v>39</v>
      </c>
      <c r="F111" s="43">
        <f>'Liczba uczniów i inne'!E54</f>
        <v>0</v>
      </c>
      <c r="G111" s="111"/>
      <c r="H111" s="112"/>
      <c r="J111" s="74"/>
      <c r="K111" s="74"/>
      <c r="L111" s="74"/>
      <c r="M111" s="74"/>
    </row>
    <row r="112" spans="1:13" ht="11.25" hidden="1" customHeight="1">
      <c r="E112" s="127" t="s">
        <v>40</v>
      </c>
      <c r="F112" s="43">
        <f>'Liczba uczniów i inne'!E55</f>
        <v>0</v>
      </c>
      <c r="G112" s="111"/>
      <c r="H112" s="112"/>
      <c r="J112" s="74"/>
      <c r="K112" s="74"/>
      <c r="L112" s="74"/>
      <c r="M112" s="74"/>
    </row>
    <row r="113" spans="1:13" ht="11.25" hidden="1" customHeight="1">
      <c r="E113" s="127" t="s">
        <v>41</v>
      </c>
      <c r="F113" s="44">
        <f>'Liczba uczniów i inne'!E56</f>
        <v>0</v>
      </c>
      <c r="G113" s="111"/>
      <c r="H113" s="112"/>
      <c r="J113" s="74"/>
      <c r="K113" s="74"/>
      <c r="L113" s="74"/>
      <c r="M113" s="74"/>
    </row>
    <row r="114" spans="1:13" ht="11.25" hidden="1" customHeight="1">
      <c r="E114" s="127" t="s">
        <v>42</v>
      </c>
      <c r="F114" s="44">
        <f>'Liczba uczniów i inne'!E57</f>
        <v>0</v>
      </c>
      <c r="G114" s="111"/>
      <c r="H114" s="112"/>
      <c r="J114" s="74"/>
      <c r="K114" s="74"/>
      <c r="L114" s="74"/>
      <c r="M114" s="74"/>
    </row>
    <row r="115" spans="1:13" ht="6" hidden="1" customHeight="1">
      <c r="E115" s="110" t="s">
        <v>24</v>
      </c>
      <c r="G115" s="111"/>
      <c r="H115" s="112"/>
      <c r="J115" s="74"/>
      <c r="K115" s="74"/>
      <c r="L115" s="74"/>
      <c r="M115" s="74"/>
    </row>
    <row r="116" spans="1:13" s="134" customFormat="1" ht="11.25" hidden="1" customHeight="1">
      <c r="A116" s="74" t="s">
        <v>51</v>
      </c>
      <c r="B116" s="142">
        <v>801</v>
      </c>
      <c r="C116" s="142">
        <v>80105</v>
      </c>
      <c r="D116" s="79" t="s">
        <v>197</v>
      </c>
      <c r="E116" s="110" t="s">
        <v>43</v>
      </c>
      <c r="F116" s="119"/>
      <c r="G116" s="111">
        <f>SUM(G117:G124)</f>
        <v>0</v>
      </c>
      <c r="H116" s="112">
        <f>SUM(H117:H124)</f>
        <v>0</v>
      </c>
      <c r="I116" s="78" t="str">
        <f t="shared" si="2"/>
        <v xml:space="preserve"> </v>
      </c>
      <c r="J116" s="74"/>
      <c r="K116" s="74"/>
      <c r="L116" s="74"/>
      <c r="M116" s="74"/>
    </row>
    <row r="117" spans="1:13" s="134" customFormat="1" ht="11.25" hidden="1" customHeight="1">
      <c r="A117" s="74" t="s">
        <v>51</v>
      </c>
      <c r="B117" s="142">
        <v>801</v>
      </c>
      <c r="C117" s="142">
        <v>80105</v>
      </c>
      <c r="D117" s="128">
        <v>4010</v>
      </c>
      <c r="E117" s="129" t="s">
        <v>44</v>
      </c>
      <c r="F117" s="130"/>
      <c r="G117" s="131"/>
      <c r="H117" s="132"/>
      <c r="I117" s="133" t="str">
        <f t="shared" si="2"/>
        <v xml:space="preserve"> </v>
      </c>
      <c r="J117" s="74"/>
      <c r="K117" s="74"/>
      <c r="L117" s="74"/>
      <c r="M117" s="74"/>
    </row>
    <row r="118" spans="1:13" s="134" customFormat="1" ht="11.25" hidden="1" customHeight="1">
      <c r="A118" s="74" t="s">
        <v>51</v>
      </c>
      <c r="B118" s="142">
        <v>801</v>
      </c>
      <c r="C118" s="142">
        <v>80105</v>
      </c>
      <c r="D118" s="128">
        <v>4740</v>
      </c>
      <c r="E118" s="129" t="s">
        <v>409</v>
      </c>
      <c r="F118" s="130"/>
      <c r="G118" s="131"/>
      <c r="H118" s="132"/>
      <c r="I118" s="133" t="str">
        <f>IF(SUM(G118=0)," ",(H118/G118))</f>
        <v xml:space="preserve"> </v>
      </c>
      <c r="J118" s="74"/>
      <c r="K118" s="74"/>
      <c r="L118" s="74"/>
      <c r="M118" s="74"/>
    </row>
    <row r="119" spans="1:13" s="134" customFormat="1" ht="11.25" hidden="1" customHeight="1">
      <c r="A119" s="74" t="s">
        <v>51</v>
      </c>
      <c r="B119" s="142">
        <v>801</v>
      </c>
      <c r="C119" s="142">
        <v>80105</v>
      </c>
      <c r="D119" s="128">
        <v>4750</v>
      </c>
      <c r="E119" s="129" t="s">
        <v>410</v>
      </c>
      <c r="F119" s="130"/>
      <c r="G119" s="131"/>
      <c r="H119" s="132"/>
      <c r="I119" s="133" t="str">
        <f>IF(SUM(G119=0)," ",(H119/G119))</f>
        <v xml:space="preserve"> </v>
      </c>
      <c r="J119" s="74"/>
      <c r="K119" s="74"/>
      <c r="L119" s="74"/>
      <c r="M119" s="74"/>
    </row>
    <row r="120" spans="1:13" s="134" customFormat="1" ht="11.25" hidden="1" customHeight="1">
      <c r="A120" s="74" t="s">
        <v>51</v>
      </c>
      <c r="B120" s="142">
        <v>801</v>
      </c>
      <c r="C120" s="142">
        <v>80105</v>
      </c>
      <c r="D120" s="128">
        <v>4790</v>
      </c>
      <c r="E120" s="129" t="s">
        <v>394</v>
      </c>
      <c r="F120" s="130"/>
      <c r="G120" s="131"/>
      <c r="H120" s="132"/>
      <c r="I120" s="133" t="str">
        <f>IF(SUM(G120=0)," ",(H120/G120))</f>
        <v xml:space="preserve"> </v>
      </c>
      <c r="J120" s="74"/>
      <c r="K120" s="74"/>
      <c r="L120" s="74"/>
      <c r="M120" s="74"/>
    </row>
    <row r="121" spans="1:13" s="134" customFormat="1" ht="11.25" hidden="1" customHeight="1">
      <c r="A121" s="74" t="s">
        <v>51</v>
      </c>
      <c r="B121" s="142">
        <v>801</v>
      </c>
      <c r="C121" s="142">
        <v>80105</v>
      </c>
      <c r="D121" s="128">
        <v>4040</v>
      </c>
      <c r="E121" s="129" t="s">
        <v>45</v>
      </c>
      <c r="F121" s="130"/>
      <c r="G121" s="131"/>
      <c r="H121" s="132"/>
      <c r="I121" s="133" t="str">
        <f t="shared" si="2"/>
        <v xml:space="preserve"> </v>
      </c>
      <c r="J121" s="74"/>
      <c r="K121" s="74"/>
      <c r="L121" s="74"/>
      <c r="M121" s="74"/>
    </row>
    <row r="122" spans="1:13" s="134" customFormat="1" ht="11.25" hidden="1" customHeight="1">
      <c r="A122" s="74" t="s">
        <v>51</v>
      </c>
      <c r="B122" s="142">
        <v>801</v>
      </c>
      <c r="C122" s="142">
        <v>80105</v>
      </c>
      <c r="D122" s="128">
        <v>4800</v>
      </c>
      <c r="E122" s="129" t="s">
        <v>395</v>
      </c>
      <c r="F122" s="130"/>
      <c r="G122" s="131"/>
      <c r="H122" s="132"/>
      <c r="I122" s="133" t="str">
        <f>IF(SUM(G122=0)," ",(H122/G122))</f>
        <v xml:space="preserve"> </v>
      </c>
      <c r="J122" s="74"/>
      <c r="K122" s="74"/>
      <c r="L122" s="74"/>
      <c r="M122" s="74"/>
    </row>
    <row r="123" spans="1:13" s="134" customFormat="1" ht="11.25" hidden="1" customHeight="1">
      <c r="A123" s="74" t="s">
        <v>51</v>
      </c>
      <c r="B123" s="142">
        <v>801</v>
      </c>
      <c r="C123" s="142">
        <v>80105</v>
      </c>
      <c r="D123" s="128">
        <v>4170</v>
      </c>
      <c r="E123" s="129" t="s">
        <v>46</v>
      </c>
      <c r="F123" s="119"/>
      <c r="G123" s="131"/>
      <c r="H123" s="132"/>
      <c r="I123" s="133" t="str">
        <f t="shared" si="2"/>
        <v xml:space="preserve"> </v>
      </c>
      <c r="J123" s="74"/>
      <c r="K123" s="74"/>
      <c r="L123" s="74"/>
      <c r="M123" s="74"/>
    </row>
    <row r="124" spans="1:13" s="134" customFormat="1" ht="11.25" hidden="1" customHeight="1">
      <c r="E124" s="129" t="s">
        <v>47</v>
      </c>
      <c r="F124" s="119"/>
      <c r="G124" s="131"/>
      <c r="H124" s="132"/>
      <c r="I124" s="133" t="str">
        <f t="shared" si="2"/>
        <v xml:space="preserve"> </v>
      </c>
      <c r="J124" s="74"/>
      <c r="K124" s="74"/>
      <c r="L124" s="74"/>
      <c r="M124" s="74"/>
    </row>
    <row r="125" spans="1:13" s="74" customFormat="1" ht="6" hidden="1" customHeight="1">
      <c r="E125" s="164" t="s">
        <v>24</v>
      </c>
      <c r="F125" s="119"/>
      <c r="G125" s="116"/>
      <c r="H125" s="117"/>
      <c r="I125" s="78"/>
    </row>
    <row r="126" spans="1:13" s="139" customFormat="1" ht="11.25" hidden="1" customHeight="1">
      <c r="A126" s="74" t="s">
        <v>51</v>
      </c>
      <c r="B126" s="142">
        <v>801</v>
      </c>
      <c r="C126" s="142">
        <v>80105</v>
      </c>
      <c r="D126" s="143">
        <v>3020</v>
      </c>
      <c r="E126" s="138" t="s">
        <v>161</v>
      </c>
      <c r="G126" s="140"/>
      <c r="H126" s="141"/>
      <c r="I126" s="78" t="str">
        <f t="shared" si="2"/>
        <v xml:space="preserve"> </v>
      </c>
      <c r="J126" s="74"/>
      <c r="K126" s="74"/>
      <c r="L126" s="74"/>
      <c r="M126" s="74"/>
    </row>
    <row r="127" spans="1:13" s="139" customFormat="1" ht="11.25" hidden="1" customHeight="1">
      <c r="A127" s="74" t="s">
        <v>51</v>
      </c>
      <c r="B127" s="142">
        <v>801</v>
      </c>
      <c r="C127" s="142">
        <v>80105</v>
      </c>
      <c r="D127" s="143">
        <v>4210</v>
      </c>
      <c r="E127" s="138" t="s">
        <v>162</v>
      </c>
      <c r="G127" s="140"/>
      <c r="H127" s="141"/>
      <c r="I127" s="78" t="str">
        <f t="shared" si="2"/>
        <v xml:space="preserve"> </v>
      </c>
      <c r="J127" s="74"/>
      <c r="K127" s="74"/>
      <c r="L127" s="74"/>
      <c r="M127" s="74"/>
    </row>
    <row r="128" spans="1:13" s="139" customFormat="1" ht="11.25" hidden="1" customHeight="1">
      <c r="A128" s="74" t="s">
        <v>51</v>
      </c>
      <c r="B128" s="142">
        <v>801</v>
      </c>
      <c r="C128" s="142">
        <v>80105</v>
      </c>
      <c r="D128" s="143">
        <v>4220</v>
      </c>
      <c r="E128" s="138" t="s">
        <v>172</v>
      </c>
      <c r="G128" s="140"/>
      <c r="H128" s="141"/>
      <c r="I128" s="78" t="str">
        <f t="shared" si="2"/>
        <v xml:space="preserve"> </v>
      </c>
      <c r="J128" s="74"/>
      <c r="K128" s="74"/>
      <c r="L128" s="74"/>
      <c r="M128" s="74"/>
    </row>
    <row r="129" spans="1:13" s="139" customFormat="1" ht="11.25" hidden="1" customHeight="1">
      <c r="A129" s="74" t="s">
        <v>51</v>
      </c>
      <c r="B129" s="142">
        <v>801</v>
      </c>
      <c r="C129" s="142">
        <v>80105</v>
      </c>
      <c r="D129" s="143">
        <v>4240</v>
      </c>
      <c r="E129" s="138" t="s">
        <v>213</v>
      </c>
      <c r="G129" s="140"/>
      <c r="H129" s="141"/>
      <c r="I129" s="78" t="str">
        <f t="shared" si="2"/>
        <v xml:space="preserve"> </v>
      </c>
      <c r="J129" s="74"/>
      <c r="K129" s="74"/>
      <c r="L129" s="74"/>
      <c r="M129" s="74"/>
    </row>
    <row r="130" spans="1:13" s="139" customFormat="1" ht="11.25" hidden="1" customHeight="1">
      <c r="A130" s="74" t="s">
        <v>51</v>
      </c>
      <c r="B130" s="142">
        <v>801</v>
      </c>
      <c r="C130" s="142">
        <v>80105</v>
      </c>
      <c r="D130" s="143">
        <v>4260</v>
      </c>
      <c r="E130" s="138" t="s">
        <v>163</v>
      </c>
      <c r="G130" s="140"/>
      <c r="H130" s="141"/>
      <c r="I130" s="78" t="str">
        <f t="shared" si="2"/>
        <v xml:space="preserve"> </v>
      </c>
      <c r="J130" s="74"/>
      <c r="K130" s="74"/>
      <c r="L130" s="74"/>
      <c r="M130" s="74"/>
    </row>
    <row r="131" spans="1:13" s="139" customFormat="1" ht="11.25" hidden="1" customHeight="1">
      <c r="A131" s="74" t="s">
        <v>51</v>
      </c>
      <c r="B131" s="142">
        <v>801</v>
      </c>
      <c r="C131" s="142">
        <v>80105</v>
      </c>
      <c r="D131" s="143">
        <v>4280</v>
      </c>
      <c r="E131" s="138" t="s">
        <v>164</v>
      </c>
      <c r="G131" s="140"/>
      <c r="H131" s="141"/>
      <c r="I131" s="78" t="str">
        <f t="shared" si="2"/>
        <v xml:space="preserve"> </v>
      </c>
      <c r="J131" s="74"/>
      <c r="K131" s="74"/>
      <c r="L131" s="74"/>
      <c r="M131" s="74"/>
    </row>
    <row r="132" spans="1:13" s="139" customFormat="1" ht="11.25" hidden="1" customHeight="1">
      <c r="A132" s="74" t="s">
        <v>51</v>
      </c>
      <c r="B132" s="142">
        <v>801</v>
      </c>
      <c r="C132" s="142">
        <v>80105</v>
      </c>
      <c r="D132" s="143">
        <v>4300</v>
      </c>
      <c r="E132" s="138" t="s">
        <v>165</v>
      </c>
      <c r="G132" s="140"/>
      <c r="H132" s="141"/>
      <c r="I132" s="78" t="str">
        <f t="shared" si="2"/>
        <v xml:space="preserve"> </v>
      </c>
      <c r="J132" s="74"/>
      <c r="K132" s="74"/>
      <c r="L132" s="74"/>
      <c r="M132" s="74"/>
    </row>
    <row r="133" spans="1:13" s="139" customFormat="1" ht="22.5" hidden="1">
      <c r="A133" s="74" t="s">
        <v>51</v>
      </c>
      <c r="B133" s="142">
        <v>801</v>
      </c>
      <c r="C133" s="128">
        <v>80105</v>
      </c>
      <c r="D133" s="128">
        <v>4350</v>
      </c>
      <c r="E133" s="138" t="s">
        <v>414</v>
      </c>
      <c r="G133" s="140"/>
      <c r="H133" s="141"/>
      <c r="I133" s="78" t="str">
        <f t="shared" si="2"/>
        <v xml:space="preserve"> </v>
      </c>
      <c r="J133" s="74"/>
      <c r="K133" s="74"/>
      <c r="L133" s="74"/>
      <c r="M133" s="74"/>
    </row>
    <row r="134" spans="1:13" s="139" customFormat="1" ht="11.25" hidden="1" customHeight="1">
      <c r="A134" s="74" t="s">
        <v>51</v>
      </c>
      <c r="B134" s="142">
        <v>801</v>
      </c>
      <c r="C134" s="142">
        <v>80105</v>
      </c>
      <c r="D134" s="143">
        <v>4360</v>
      </c>
      <c r="E134" s="138" t="s">
        <v>202</v>
      </c>
      <c r="G134" s="140"/>
      <c r="H134" s="141"/>
      <c r="I134" s="78" t="str">
        <f t="shared" si="2"/>
        <v xml:space="preserve"> </v>
      </c>
      <c r="J134" s="74"/>
      <c r="K134" s="74"/>
      <c r="L134" s="74"/>
      <c r="M134" s="74"/>
    </row>
    <row r="135" spans="1:13" s="139" customFormat="1" ht="11.25" hidden="1" customHeight="1">
      <c r="A135" s="74" t="s">
        <v>51</v>
      </c>
      <c r="B135" s="142">
        <v>801</v>
      </c>
      <c r="C135" s="128">
        <v>80105</v>
      </c>
      <c r="D135" s="137">
        <v>4370</v>
      </c>
      <c r="E135" s="138" t="s">
        <v>413</v>
      </c>
      <c r="G135" s="140"/>
      <c r="H135" s="141"/>
      <c r="I135" s="78" t="str">
        <f>IF(SUM(G135=0)," ",(H135/G135))</f>
        <v xml:space="preserve"> </v>
      </c>
      <c r="J135" s="74"/>
      <c r="K135" s="74"/>
      <c r="L135" s="74"/>
      <c r="M135" s="74"/>
    </row>
    <row r="136" spans="1:13" s="139" customFormat="1" ht="11.25" hidden="1" customHeight="1">
      <c r="A136" s="74" t="s">
        <v>51</v>
      </c>
      <c r="B136" s="142">
        <v>801</v>
      </c>
      <c r="C136" s="142">
        <v>80105</v>
      </c>
      <c r="D136" s="137">
        <v>4390</v>
      </c>
      <c r="E136" s="138" t="s">
        <v>169</v>
      </c>
      <c r="G136" s="140"/>
      <c r="H136" s="141"/>
      <c r="I136" s="78" t="str">
        <f>IF(SUM(G136=0)," ",(H136/G136))</f>
        <v xml:space="preserve"> </v>
      </c>
      <c r="J136" s="74"/>
      <c r="K136" s="74"/>
      <c r="L136" s="74"/>
      <c r="M136" s="74"/>
    </row>
    <row r="137" spans="1:13" s="139" customFormat="1" ht="11.25" hidden="1" customHeight="1">
      <c r="A137" s="74" t="s">
        <v>51</v>
      </c>
      <c r="B137" s="142">
        <v>801</v>
      </c>
      <c r="C137" s="142">
        <v>80105</v>
      </c>
      <c r="D137" s="143">
        <v>4410</v>
      </c>
      <c r="E137" s="138" t="s">
        <v>199</v>
      </c>
      <c r="G137" s="140"/>
      <c r="H137" s="141"/>
      <c r="I137" s="78" t="str">
        <f t="shared" si="2"/>
        <v xml:space="preserve"> </v>
      </c>
      <c r="J137" s="74"/>
      <c r="K137" s="74"/>
      <c r="L137" s="74"/>
      <c r="M137" s="74"/>
    </row>
    <row r="138" spans="1:13" s="139" customFormat="1" ht="11.25" hidden="1" customHeight="1">
      <c r="A138" s="74" t="s">
        <v>51</v>
      </c>
      <c r="B138" s="142">
        <v>801</v>
      </c>
      <c r="C138" s="142">
        <v>80105</v>
      </c>
      <c r="D138" s="143">
        <v>4430</v>
      </c>
      <c r="E138" s="138" t="s">
        <v>171</v>
      </c>
      <c r="G138" s="140"/>
      <c r="H138" s="141"/>
      <c r="I138" s="78" t="str">
        <f t="shared" si="2"/>
        <v xml:space="preserve"> </v>
      </c>
      <c r="J138" s="74"/>
      <c r="K138" s="74"/>
      <c r="L138" s="74"/>
      <c r="M138" s="74"/>
    </row>
    <row r="139" spans="1:13" s="139" customFormat="1" ht="11.25" hidden="1" customHeight="1">
      <c r="A139" s="74" t="s">
        <v>51</v>
      </c>
      <c r="B139" s="142">
        <v>801</v>
      </c>
      <c r="C139" s="142">
        <v>80105</v>
      </c>
      <c r="D139" s="143">
        <v>4440</v>
      </c>
      <c r="E139" s="138" t="s">
        <v>166</v>
      </c>
      <c r="G139" s="140"/>
      <c r="H139" s="141"/>
      <c r="I139" s="78" t="str">
        <f t="shared" si="2"/>
        <v xml:space="preserve"> </v>
      </c>
      <c r="J139" s="74"/>
      <c r="K139" s="74"/>
      <c r="L139" s="74"/>
      <c r="M139" s="74"/>
    </row>
    <row r="140" spans="1:13" s="139" customFormat="1" ht="11.25" hidden="1" customHeight="1">
      <c r="A140" s="74" t="s">
        <v>51</v>
      </c>
      <c r="B140" s="142">
        <v>801</v>
      </c>
      <c r="C140" s="142">
        <v>80105</v>
      </c>
      <c r="D140" s="137">
        <v>4510</v>
      </c>
      <c r="E140" s="138" t="s">
        <v>174</v>
      </c>
      <c r="G140" s="140"/>
      <c r="H140" s="141"/>
      <c r="I140" s="78" t="str">
        <f t="shared" si="2"/>
        <v xml:space="preserve"> </v>
      </c>
      <c r="J140" s="74"/>
      <c r="K140" s="74"/>
      <c r="L140" s="74"/>
      <c r="M140" s="74"/>
    </row>
    <row r="141" spans="1:13" s="139" customFormat="1" ht="11.25" hidden="1" customHeight="1">
      <c r="A141" s="74" t="s">
        <v>51</v>
      </c>
      <c r="B141" s="142">
        <v>801</v>
      </c>
      <c r="C141" s="142">
        <v>80105</v>
      </c>
      <c r="D141" s="137">
        <v>4520</v>
      </c>
      <c r="E141" s="138" t="s">
        <v>175</v>
      </c>
      <c r="G141" s="140"/>
      <c r="H141" s="141"/>
      <c r="I141" s="78" t="str">
        <f t="shared" si="2"/>
        <v xml:space="preserve"> </v>
      </c>
      <c r="J141" s="74"/>
      <c r="K141" s="74"/>
      <c r="L141" s="74"/>
      <c r="M141" s="74"/>
    </row>
    <row r="142" spans="1:13" s="139" customFormat="1" ht="11.25" hidden="1" customHeight="1">
      <c r="A142" s="74" t="s">
        <v>51</v>
      </c>
      <c r="B142" s="142">
        <v>801</v>
      </c>
      <c r="C142" s="142">
        <v>80105</v>
      </c>
      <c r="D142" s="137">
        <v>4530</v>
      </c>
      <c r="E142" s="138" t="s">
        <v>179</v>
      </c>
      <c r="G142" s="140"/>
      <c r="H142" s="141"/>
      <c r="I142" s="78" t="str">
        <f t="shared" si="2"/>
        <v xml:space="preserve"> </v>
      </c>
      <c r="J142" s="74"/>
      <c r="K142" s="74"/>
      <c r="L142" s="74"/>
      <c r="M142" s="74"/>
    </row>
    <row r="143" spans="1:13" s="139" customFormat="1" ht="11.25" hidden="1" customHeight="1">
      <c r="A143" s="74" t="s">
        <v>51</v>
      </c>
      <c r="B143" s="142">
        <v>801</v>
      </c>
      <c r="C143" s="142">
        <v>80105</v>
      </c>
      <c r="D143" s="137">
        <v>4570</v>
      </c>
      <c r="E143" s="138" t="s">
        <v>267</v>
      </c>
      <c r="G143" s="140"/>
      <c r="H143" s="141"/>
      <c r="I143" s="78" t="str">
        <f t="shared" si="2"/>
        <v xml:space="preserve"> </v>
      </c>
      <c r="J143" s="74"/>
      <c r="K143" s="74"/>
      <c r="L143" s="74"/>
      <c r="M143" s="74"/>
    </row>
    <row r="144" spans="1:13" s="139" customFormat="1" ht="11.25" hidden="1" customHeight="1">
      <c r="A144" s="74" t="s">
        <v>51</v>
      </c>
      <c r="B144" s="142">
        <v>801</v>
      </c>
      <c r="C144" s="142">
        <v>80105</v>
      </c>
      <c r="D144" s="137">
        <v>4580</v>
      </c>
      <c r="E144" s="138" t="s">
        <v>176</v>
      </c>
      <c r="G144" s="140"/>
      <c r="H144" s="141"/>
      <c r="I144" s="78" t="str">
        <f t="shared" si="2"/>
        <v xml:space="preserve"> </v>
      </c>
      <c r="J144" s="74"/>
      <c r="K144" s="74"/>
      <c r="L144" s="74"/>
      <c r="M144" s="74"/>
    </row>
    <row r="145" spans="1:13" s="139" customFormat="1" ht="11.25" hidden="1" customHeight="1">
      <c r="A145" s="74" t="s">
        <v>51</v>
      </c>
      <c r="B145" s="142">
        <v>801</v>
      </c>
      <c r="C145" s="142">
        <v>80105</v>
      </c>
      <c r="D145" s="143">
        <v>4700</v>
      </c>
      <c r="E145" s="138" t="s">
        <v>198</v>
      </c>
      <c r="G145" s="140"/>
      <c r="H145" s="141"/>
      <c r="I145" s="78" t="str">
        <f t="shared" si="2"/>
        <v xml:space="preserve"> </v>
      </c>
      <c r="J145" s="74"/>
      <c r="K145" s="74"/>
      <c r="L145" s="74"/>
      <c r="M145" s="74"/>
    </row>
    <row r="146" spans="1:13" s="139" customFormat="1" ht="11.25" hidden="1" customHeight="1">
      <c r="A146" s="74" t="s">
        <v>51</v>
      </c>
      <c r="B146" s="142">
        <v>801</v>
      </c>
      <c r="C146" s="142">
        <v>80105</v>
      </c>
      <c r="D146" s="137">
        <v>4860</v>
      </c>
      <c r="E146" s="138" t="s">
        <v>412</v>
      </c>
      <c r="G146" s="140"/>
      <c r="H146" s="141"/>
      <c r="I146" s="78" t="str">
        <f>IF(SUM(G146=0)," ",(H146/G146))</f>
        <v xml:space="preserve"> </v>
      </c>
      <c r="J146" s="74"/>
      <c r="K146" s="74"/>
      <c r="L146" s="74"/>
      <c r="M146" s="74"/>
    </row>
    <row r="147" spans="1:13" s="225" customFormat="1" ht="11.25" hidden="1" customHeight="1">
      <c r="A147" s="74" t="s">
        <v>51</v>
      </c>
      <c r="B147" s="142">
        <v>801</v>
      </c>
      <c r="C147" s="142">
        <v>80105</v>
      </c>
      <c r="D147" s="143">
        <v>4990</v>
      </c>
      <c r="E147" s="138" t="s">
        <v>182</v>
      </c>
      <c r="G147" s="140"/>
      <c r="H147" s="141"/>
      <c r="I147" s="78" t="str">
        <f t="shared" si="2"/>
        <v xml:space="preserve"> </v>
      </c>
      <c r="J147" s="74"/>
      <c r="K147" s="74"/>
      <c r="L147" s="74"/>
      <c r="M147" s="74"/>
    </row>
    <row r="148" spans="1:13" s="139" customFormat="1" ht="6" hidden="1" customHeight="1">
      <c r="A148" s="165"/>
      <c r="B148" s="142"/>
      <c r="C148" s="142"/>
      <c r="D148" s="143"/>
      <c r="E148" s="145"/>
      <c r="G148" s="146"/>
      <c r="H148" s="147"/>
      <c r="I148" s="148"/>
      <c r="J148" s="74"/>
      <c r="K148" s="74"/>
      <c r="L148" s="74"/>
      <c r="M148" s="74"/>
    </row>
    <row r="149" spans="1:13" s="74" customFormat="1" ht="11.25" hidden="1" customHeight="1">
      <c r="A149" s="79"/>
      <c r="B149" s="79"/>
      <c r="C149" s="79"/>
      <c r="D149" s="79"/>
      <c r="E149" s="114" t="s">
        <v>447</v>
      </c>
      <c r="F149" s="115"/>
      <c r="G149" s="149"/>
      <c r="H149" s="150"/>
      <c r="I149" s="122" t="str">
        <f t="shared" si="2"/>
        <v xml:space="preserve"> </v>
      </c>
    </row>
    <row r="150" spans="1:13" s="74" customFormat="1" ht="6" hidden="1" customHeight="1">
      <c r="A150" s="79"/>
      <c r="B150" s="79"/>
      <c r="C150" s="79"/>
      <c r="D150" s="79"/>
      <c r="E150" s="75" t="s">
        <v>24</v>
      </c>
      <c r="F150" s="76"/>
      <c r="G150" s="116"/>
      <c r="H150" s="117"/>
      <c r="I150" s="124"/>
    </row>
    <row r="151" spans="1:13" s="74" customFormat="1" ht="11.25" hidden="1" customHeight="1">
      <c r="A151" s="79"/>
      <c r="B151" s="79"/>
      <c r="C151" s="79"/>
      <c r="D151" s="79"/>
      <c r="E151" s="75" t="s">
        <v>224</v>
      </c>
      <c r="F151" s="76"/>
      <c r="G151" s="116"/>
      <c r="H151" s="117"/>
      <c r="I151" s="124"/>
    </row>
    <row r="152" spans="1:13" ht="6" hidden="1" customHeight="1">
      <c r="E152" s="145"/>
      <c r="G152" s="111"/>
      <c r="H152" s="112"/>
      <c r="J152" s="74"/>
      <c r="K152" s="74"/>
      <c r="L152" s="74"/>
      <c r="M152" s="74"/>
    </row>
    <row r="153" spans="1:13" ht="11.25" hidden="1" customHeight="1">
      <c r="E153" s="125" t="s">
        <v>48</v>
      </c>
      <c r="F153" s="126"/>
      <c r="G153" s="111"/>
      <c r="H153" s="112"/>
      <c r="J153" s="74"/>
      <c r="K153" s="74"/>
      <c r="L153" s="74"/>
      <c r="M153" s="74"/>
    </row>
    <row r="154" spans="1:13" ht="11.25" hidden="1" customHeight="1">
      <c r="E154" s="152" t="s">
        <v>377</v>
      </c>
      <c r="F154" s="152"/>
      <c r="G154" s="120"/>
      <c r="H154" s="121"/>
      <c r="I154" s="122"/>
      <c r="J154" s="74"/>
      <c r="K154" s="74"/>
      <c r="L154" s="74"/>
      <c r="M154" s="74"/>
    </row>
    <row r="155" spans="1:13" ht="11.25" hidden="1" customHeight="1">
      <c r="E155" s="152" t="s">
        <v>381</v>
      </c>
      <c r="F155" s="153"/>
      <c r="G155" s="120"/>
      <c r="H155" s="121"/>
      <c r="I155" s="122"/>
      <c r="J155" s="74"/>
      <c r="K155" s="74"/>
      <c r="L155" s="74"/>
      <c r="M155" s="74"/>
    </row>
    <row r="156" spans="1:13" hidden="1">
      <c r="E156" s="152" t="s">
        <v>380</v>
      </c>
      <c r="F156" s="153"/>
      <c r="G156" s="120"/>
      <c r="H156" s="121"/>
      <c r="I156" s="122"/>
      <c r="J156" s="74"/>
      <c r="K156" s="74"/>
      <c r="L156" s="74"/>
      <c r="M156" s="74"/>
    </row>
    <row r="157" spans="1:13" ht="22.5" hidden="1">
      <c r="E157" s="152" t="s">
        <v>398</v>
      </c>
      <c r="F157" s="153"/>
      <c r="G157" s="120"/>
      <c r="H157" s="121"/>
      <c r="I157" s="122"/>
      <c r="J157" s="74"/>
      <c r="K157" s="74"/>
      <c r="L157" s="74"/>
      <c r="M157" s="74"/>
    </row>
    <row r="158" spans="1:13" ht="6" hidden="1" customHeight="1">
      <c r="E158" s="152" t="s">
        <v>24</v>
      </c>
      <c r="F158" s="153"/>
      <c r="G158" s="120"/>
      <c r="H158" s="121"/>
      <c r="I158" s="122"/>
      <c r="J158" s="74"/>
      <c r="K158" s="74"/>
      <c r="L158" s="74"/>
      <c r="M158" s="74"/>
    </row>
    <row r="159" spans="1:13" s="74" customFormat="1" ht="11.25" hidden="1" customHeight="1">
      <c r="A159" s="74" t="s">
        <v>53</v>
      </c>
      <c r="D159" s="74" t="s">
        <v>181</v>
      </c>
      <c r="E159" s="75" t="s">
        <v>54</v>
      </c>
      <c r="F159" s="110"/>
      <c r="G159" s="166"/>
      <c r="H159" s="167"/>
      <c r="I159" s="161" t="str">
        <f t="shared" si="2"/>
        <v xml:space="preserve"> </v>
      </c>
    </row>
    <row r="160" spans="1:13" ht="6" hidden="1" customHeight="1">
      <c r="E160" s="114" t="s">
        <v>24</v>
      </c>
      <c r="F160" s="115"/>
      <c r="G160" s="120"/>
      <c r="H160" s="121"/>
      <c r="I160" s="122"/>
      <c r="J160" s="74"/>
      <c r="K160" s="74"/>
      <c r="L160" s="74"/>
      <c r="M160" s="74"/>
    </row>
    <row r="161" spans="1:13" ht="22.5" hidden="1" customHeight="1">
      <c r="E161" s="114" t="s">
        <v>137</v>
      </c>
      <c r="F161" s="115"/>
      <c r="G161" s="120"/>
      <c r="H161" s="121"/>
      <c r="I161" s="122"/>
      <c r="J161" s="74"/>
      <c r="K161" s="74"/>
      <c r="L161" s="74"/>
      <c r="M161" s="74"/>
    </row>
    <row r="162" spans="1:13" ht="6" hidden="1" customHeight="1">
      <c r="E162" s="123" t="s">
        <v>24</v>
      </c>
      <c r="F162" s="158"/>
      <c r="G162" s="116"/>
      <c r="H162" s="117"/>
      <c r="I162" s="124"/>
      <c r="J162" s="74"/>
      <c r="K162" s="74"/>
      <c r="L162" s="74"/>
      <c r="M162" s="74"/>
    </row>
    <row r="163" spans="1:13" ht="11.25" hidden="1" customHeight="1">
      <c r="E163" s="114" t="s">
        <v>449</v>
      </c>
      <c r="F163" s="115"/>
      <c r="G163" s="120"/>
      <c r="H163" s="121"/>
      <c r="I163" s="122"/>
      <c r="J163" s="74"/>
      <c r="K163" s="74"/>
      <c r="L163" s="74"/>
      <c r="M163" s="74"/>
    </row>
    <row r="164" spans="1:13" ht="6" hidden="1" customHeight="1">
      <c r="E164" s="75" t="s">
        <v>24</v>
      </c>
      <c r="G164" s="116"/>
      <c r="H164" s="117"/>
      <c r="I164" s="124"/>
      <c r="J164" s="74"/>
      <c r="K164" s="74"/>
      <c r="L164" s="74"/>
      <c r="M164" s="74"/>
    </row>
    <row r="165" spans="1:13" s="74" customFormat="1" ht="11.25" hidden="1" customHeight="1">
      <c r="A165" s="79"/>
      <c r="B165" s="79"/>
      <c r="C165" s="79"/>
      <c r="D165" s="79"/>
      <c r="E165" s="125" t="s">
        <v>38</v>
      </c>
      <c r="F165" s="119"/>
      <c r="G165" s="116"/>
      <c r="H165" s="117"/>
      <c r="I165" s="124"/>
    </row>
    <row r="166" spans="1:13" s="74" customFormat="1" ht="11.25" hidden="1" customHeight="1">
      <c r="A166" s="79"/>
      <c r="B166" s="79"/>
      <c r="C166" s="79"/>
      <c r="D166" s="79"/>
      <c r="E166" s="127" t="s">
        <v>39</v>
      </c>
      <c r="F166" s="45">
        <f>'Liczba uczniów i inne'!E59</f>
        <v>0</v>
      </c>
      <c r="G166" s="116"/>
      <c r="H166" s="117"/>
      <c r="I166" s="124"/>
    </row>
    <row r="167" spans="1:13" s="74" customFormat="1" ht="11.25" hidden="1" customHeight="1">
      <c r="A167" s="79"/>
      <c r="B167" s="79"/>
      <c r="C167" s="79"/>
      <c r="D167" s="79"/>
      <c r="E167" s="127" t="s">
        <v>40</v>
      </c>
      <c r="F167" s="45">
        <f>'Liczba uczniów i inne'!E60</f>
        <v>0</v>
      </c>
      <c r="G167" s="116"/>
      <c r="H167" s="117"/>
      <c r="I167" s="124"/>
    </row>
    <row r="168" spans="1:13" s="74" customFormat="1" ht="6" hidden="1" customHeight="1">
      <c r="A168" s="79"/>
      <c r="B168" s="79"/>
      <c r="C168" s="79"/>
      <c r="D168" s="79"/>
      <c r="E168" s="110" t="s">
        <v>24</v>
      </c>
      <c r="F168" s="76"/>
      <c r="G168" s="111"/>
      <c r="H168" s="112"/>
      <c r="I168" s="78"/>
    </row>
    <row r="169" spans="1:13" s="74" customFormat="1" ht="11.25" hidden="1" customHeight="1">
      <c r="A169" s="79"/>
      <c r="B169" s="79"/>
      <c r="C169" s="79"/>
      <c r="D169" s="79"/>
      <c r="E169" s="125" t="s">
        <v>48</v>
      </c>
      <c r="F169" s="126"/>
      <c r="G169" s="111"/>
      <c r="H169" s="112"/>
      <c r="I169" s="78"/>
    </row>
    <row r="170" spans="1:13" s="74" customFormat="1" hidden="1">
      <c r="A170" s="79"/>
      <c r="B170" s="79"/>
      <c r="C170" s="79"/>
      <c r="D170" s="79"/>
      <c r="E170" s="152" t="s">
        <v>399</v>
      </c>
      <c r="F170" s="153"/>
      <c r="G170" s="120"/>
      <c r="H170" s="121"/>
      <c r="I170" s="122"/>
    </row>
    <row r="171" spans="1:13" s="74" customFormat="1" ht="22.5" hidden="1">
      <c r="A171" s="79"/>
      <c r="B171" s="79"/>
      <c r="C171" s="79"/>
      <c r="D171" s="79"/>
      <c r="E171" s="152" t="s">
        <v>400</v>
      </c>
      <c r="F171" s="153"/>
      <c r="G171" s="120"/>
      <c r="H171" s="121"/>
      <c r="I171" s="122"/>
    </row>
    <row r="172" spans="1:13" s="74" customFormat="1" ht="6" hidden="1" customHeight="1">
      <c r="A172" s="79"/>
      <c r="B172" s="79"/>
      <c r="C172" s="79"/>
      <c r="D172" s="79"/>
      <c r="E172" s="152" t="s">
        <v>24</v>
      </c>
      <c r="F172" s="153"/>
      <c r="G172" s="120"/>
      <c r="H172" s="121"/>
      <c r="I172" s="122"/>
    </row>
    <row r="173" spans="1:13" ht="11.25" customHeight="1">
      <c r="A173" s="104" t="s">
        <v>55</v>
      </c>
      <c r="B173" s="104"/>
      <c r="C173" s="104"/>
      <c r="D173" s="104" t="s">
        <v>181</v>
      </c>
      <c r="E173" s="105" t="s">
        <v>56</v>
      </c>
      <c r="F173" s="106"/>
      <c r="G173" s="107">
        <f>SUM(G177,G231)</f>
        <v>562235</v>
      </c>
      <c r="H173" s="108">
        <f>SUM(H177,H231)</f>
        <v>545340.38</v>
      </c>
      <c r="I173" s="109">
        <f t="shared" ref="I173:I245" si="3">IF(SUM(G173=0)," ",(H173/G173))</f>
        <v>0.96995096356505728</v>
      </c>
      <c r="J173" s="74"/>
      <c r="K173" s="74"/>
      <c r="L173" s="74"/>
      <c r="M173" s="74"/>
    </row>
    <row r="174" spans="1:13" s="74" customFormat="1" ht="6" customHeight="1">
      <c r="A174" s="79"/>
      <c r="B174" s="79"/>
      <c r="C174" s="79"/>
      <c r="D174" s="79"/>
      <c r="E174" s="110" t="s">
        <v>24</v>
      </c>
      <c r="F174" s="76"/>
      <c r="G174" s="111"/>
      <c r="H174" s="112"/>
      <c r="I174" s="78"/>
    </row>
    <row r="175" spans="1:13" ht="11.25" customHeight="1">
      <c r="E175" s="114" t="s">
        <v>138</v>
      </c>
      <c r="F175" s="115"/>
      <c r="G175" s="116"/>
      <c r="H175" s="117"/>
      <c r="I175" s="124"/>
      <c r="J175" s="74"/>
      <c r="K175" s="74"/>
      <c r="L175" s="74"/>
      <c r="M175" s="74"/>
    </row>
    <row r="176" spans="1:13" ht="6" customHeight="1">
      <c r="E176" s="110" t="s">
        <v>24</v>
      </c>
      <c r="G176" s="111"/>
      <c r="H176" s="112"/>
      <c r="J176" s="74"/>
      <c r="K176" s="74"/>
      <c r="L176" s="74"/>
      <c r="M176" s="74"/>
    </row>
    <row r="177" spans="1:13" s="74" customFormat="1" ht="11.25" customHeight="1">
      <c r="A177" s="74" t="s">
        <v>57</v>
      </c>
      <c r="D177" s="74" t="s">
        <v>181</v>
      </c>
      <c r="E177" s="75" t="s">
        <v>58</v>
      </c>
      <c r="F177" s="119"/>
      <c r="G177" s="159">
        <f>SUM(G181,G221)</f>
        <v>505235</v>
      </c>
      <c r="H177" s="160">
        <f>SUM(H181,H221)</f>
        <v>490849.93</v>
      </c>
      <c r="I177" s="161">
        <f t="shared" si="3"/>
        <v>0.97152796223539539</v>
      </c>
    </row>
    <row r="178" spans="1:13" s="74" customFormat="1" ht="6" customHeight="1">
      <c r="A178" s="134"/>
      <c r="B178" s="134"/>
      <c r="C178" s="134"/>
      <c r="D178" s="134"/>
      <c r="E178" s="114" t="s">
        <v>24</v>
      </c>
      <c r="F178" s="115"/>
      <c r="G178" s="120"/>
      <c r="H178" s="121"/>
      <c r="I178" s="122"/>
    </row>
    <row r="179" spans="1:13" s="74" customFormat="1" ht="11.25" customHeight="1">
      <c r="A179" s="134"/>
      <c r="B179" s="134"/>
      <c r="C179" s="134"/>
      <c r="D179" s="134"/>
      <c r="E179" s="114" t="s">
        <v>139</v>
      </c>
      <c r="F179" s="115"/>
      <c r="G179" s="120"/>
      <c r="H179" s="121"/>
      <c r="I179" s="122"/>
    </row>
    <row r="180" spans="1:13" s="74" customFormat="1" ht="6" customHeight="1">
      <c r="A180" s="134"/>
      <c r="B180" s="134"/>
      <c r="C180" s="134"/>
      <c r="D180" s="134"/>
      <c r="E180" s="110" t="s">
        <v>24</v>
      </c>
      <c r="F180" s="76"/>
      <c r="G180" s="111"/>
      <c r="H180" s="112"/>
      <c r="I180" s="78"/>
    </row>
    <row r="181" spans="1:13" s="74" customFormat="1" ht="11.25" customHeight="1">
      <c r="A181" s="134"/>
      <c r="B181" s="134"/>
      <c r="C181" s="134"/>
      <c r="D181" s="134"/>
      <c r="E181" s="123" t="s">
        <v>372</v>
      </c>
      <c r="F181" s="115"/>
      <c r="G181" s="162">
        <f>SUM(G189,G199:G219)</f>
        <v>505235</v>
      </c>
      <c r="H181" s="76">
        <f>SUM(H189,H199:H219)</f>
        <v>490849.93</v>
      </c>
      <c r="I181" s="163">
        <f t="shared" si="3"/>
        <v>0.97152796223539539</v>
      </c>
    </row>
    <row r="182" spans="1:13" s="74" customFormat="1" ht="6" customHeight="1">
      <c r="A182" s="134"/>
      <c r="B182" s="134"/>
      <c r="C182" s="134"/>
      <c r="D182" s="134"/>
      <c r="E182" s="75" t="s">
        <v>24</v>
      </c>
      <c r="F182" s="76"/>
      <c r="G182" s="116"/>
      <c r="H182" s="117"/>
      <c r="I182" s="124"/>
    </row>
    <row r="183" spans="1:13" ht="11.25" customHeight="1">
      <c r="E183" s="125" t="s">
        <v>38</v>
      </c>
      <c r="F183" s="126"/>
      <c r="G183" s="111"/>
      <c r="H183" s="112"/>
      <c r="J183" s="74"/>
      <c r="K183" s="74"/>
      <c r="L183" s="74"/>
      <c r="M183" s="74"/>
    </row>
    <row r="184" spans="1:13" ht="11.25" customHeight="1">
      <c r="A184" s="151"/>
      <c r="B184" s="151"/>
      <c r="C184" s="151"/>
      <c r="D184" s="151"/>
      <c r="E184" s="127" t="s">
        <v>39</v>
      </c>
      <c r="F184" s="43">
        <f>'Liczba uczniów i inne'!E36</f>
        <v>2</v>
      </c>
      <c r="G184" s="111"/>
      <c r="H184" s="112"/>
      <c r="J184" s="74"/>
      <c r="K184" s="74"/>
      <c r="L184" s="74"/>
      <c r="M184" s="74"/>
    </row>
    <row r="185" spans="1:13" ht="11.25" customHeight="1">
      <c r="A185" s="151"/>
      <c r="B185" s="151"/>
      <c r="C185" s="151"/>
      <c r="D185" s="151"/>
      <c r="E185" s="127" t="s">
        <v>40</v>
      </c>
      <c r="F185" s="43">
        <f>'Liczba uczniów i inne'!E37</f>
        <v>35</v>
      </c>
      <c r="G185" s="111"/>
      <c r="H185" s="112"/>
      <c r="J185" s="74"/>
      <c r="K185" s="74"/>
      <c r="L185" s="74"/>
      <c r="M185" s="74"/>
    </row>
    <row r="186" spans="1:13" ht="11.25" customHeight="1">
      <c r="A186" s="151"/>
      <c r="B186" s="151"/>
      <c r="C186" s="151"/>
      <c r="D186" s="151"/>
      <c r="E186" s="127" t="s">
        <v>41</v>
      </c>
      <c r="F186" s="44">
        <f>'Liczba uczniów i inne'!E38</f>
        <v>3.11</v>
      </c>
      <c r="G186" s="111"/>
      <c r="H186" s="112"/>
      <c r="J186" s="74"/>
      <c r="K186" s="74"/>
      <c r="L186" s="74"/>
      <c r="M186" s="74"/>
    </row>
    <row r="187" spans="1:13" ht="11.25" customHeight="1">
      <c r="A187" s="151"/>
      <c r="B187" s="151"/>
      <c r="C187" s="151"/>
      <c r="D187" s="151"/>
      <c r="E187" s="127" t="s">
        <v>42</v>
      </c>
      <c r="F187" s="44">
        <f>'Liczba uczniów i inne'!E39</f>
        <v>0.33</v>
      </c>
      <c r="G187" s="111"/>
      <c r="H187" s="112"/>
      <c r="J187" s="74"/>
      <c r="K187" s="74"/>
      <c r="L187" s="74"/>
      <c r="M187" s="74"/>
    </row>
    <row r="188" spans="1:13" ht="6" customHeight="1">
      <c r="A188" s="151"/>
      <c r="B188" s="151"/>
      <c r="C188" s="151"/>
      <c r="D188" s="151"/>
      <c r="E188" s="110" t="s">
        <v>24</v>
      </c>
      <c r="G188" s="111"/>
      <c r="H188" s="112"/>
      <c r="J188" s="74"/>
      <c r="K188" s="74"/>
      <c r="L188" s="74"/>
      <c r="M188" s="74"/>
    </row>
    <row r="189" spans="1:13" s="134" customFormat="1" ht="11.25" customHeight="1">
      <c r="A189" s="74" t="s">
        <v>57</v>
      </c>
      <c r="B189" s="142">
        <v>801</v>
      </c>
      <c r="C189" s="142">
        <v>80103</v>
      </c>
      <c r="D189" s="79" t="s">
        <v>197</v>
      </c>
      <c r="E189" s="110" t="s">
        <v>43</v>
      </c>
      <c r="F189" s="119"/>
      <c r="G189" s="111">
        <f>SUM(G190:G197)</f>
        <v>435737</v>
      </c>
      <c r="H189" s="112">
        <f>SUM(H190:H197)</f>
        <v>433437.61</v>
      </c>
      <c r="I189" s="78">
        <f t="shared" si="3"/>
        <v>0.99472298657217539</v>
      </c>
      <c r="J189" s="74"/>
      <c r="K189" s="74"/>
      <c r="L189" s="74"/>
      <c r="M189" s="74"/>
    </row>
    <row r="190" spans="1:13" s="134" customFormat="1" ht="11.25" customHeight="1">
      <c r="A190" s="74" t="s">
        <v>57</v>
      </c>
      <c r="B190" s="142">
        <v>801</v>
      </c>
      <c r="C190" s="142">
        <v>80103</v>
      </c>
      <c r="D190" s="128">
        <v>4010</v>
      </c>
      <c r="E190" s="129" t="s">
        <v>44</v>
      </c>
      <c r="F190" s="130"/>
      <c r="G190" s="131">
        <v>23066</v>
      </c>
      <c r="H190" s="132">
        <v>23004.560000000001</v>
      </c>
      <c r="I190" s="133">
        <f t="shared" si="3"/>
        <v>0.99733633920055498</v>
      </c>
      <c r="J190" s="74"/>
      <c r="K190" s="74"/>
      <c r="L190" s="74"/>
      <c r="M190" s="74"/>
    </row>
    <row r="191" spans="1:13" s="134" customFormat="1" ht="11.25" customHeight="1">
      <c r="A191" s="74" t="s">
        <v>57</v>
      </c>
      <c r="B191" s="142">
        <v>801</v>
      </c>
      <c r="C191" s="142">
        <v>80103</v>
      </c>
      <c r="D191" s="128">
        <v>4740</v>
      </c>
      <c r="E191" s="129" t="s">
        <v>409</v>
      </c>
      <c r="F191" s="130"/>
      <c r="G191" s="131">
        <v>1659</v>
      </c>
      <c r="H191" s="132">
        <v>1659</v>
      </c>
      <c r="I191" s="133">
        <f>IF(SUM(G191=0)," ",(H191/G191))</f>
        <v>1</v>
      </c>
      <c r="J191" s="74"/>
      <c r="K191" s="74"/>
      <c r="L191" s="74"/>
      <c r="M191" s="74"/>
    </row>
    <row r="192" spans="1:13" s="134" customFormat="1" ht="11.25" customHeight="1">
      <c r="A192" s="74" t="s">
        <v>57</v>
      </c>
      <c r="B192" s="142">
        <v>801</v>
      </c>
      <c r="C192" s="142">
        <v>80103</v>
      </c>
      <c r="D192" s="128">
        <v>4750</v>
      </c>
      <c r="E192" s="129" t="s">
        <v>410</v>
      </c>
      <c r="F192" s="130"/>
      <c r="G192" s="131">
        <v>17848</v>
      </c>
      <c r="H192" s="132">
        <v>17848</v>
      </c>
      <c r="I192" s="133">
        <f>IF(SUM(G192=0)," ",(H192/G192))</f>
        <v>1</v>
      </c>
      <c r="J192" s="74"/>
      <c r="K192" s="74"/>
      <c r="L192" s="74"/>
      <c r="M192" s="74"/>
    </row>
    <row r="193" spans="1:13" s="134" customFormat="1" ht="11.25" customHeight="1">
      <c r="A193" s="74" t="s">
        <v>57</v>
      </c>
      <c r="B193" s="142">
        <v>801</v>
      </c>
      <c r="C193" s="142">
        <v>80103</v>
      </c>
      <c r="D193" s="128">
        <v>4790</v>
      </c>
      <c r="E193" s="129" t="s">
        <v>394</v>
      </c>
      <c r="F193" s="130"/>
      <c r="G193" s="131">
        <v>291411</v>
      </c>
      <c r="H193" s="132">
        <v>291361.08</v>
      </c>
      <c r="I193" s="133">
        <f>IF(SUM(G193=0)," ",(H193/G193))</f>
        <v>0.99982869555370257</v>
      </c>
      <c r="J193" s="74"/>
      <c r="K193" s="74"/>
      <c r="L193" s="74"/>
      <c r="M193" s="74"/>
    </row>
    <row r="194" spans="1:13" s="134" customFormat="1" ht="11.25" customHeight="1">
      <c r="A194" s="74" t="s">
        <v>57</v>
      </c>
      <c r="B194" s="142">
        <v>801</v>
      </c>
      <c r="C194" s="142">
        <v>80103</v>
      </c>
      <c r="D194" s="128">
        <v>4040</v>
      </c>
      <c r="E194" s="129" t="s">
        <v>45</v>
      </c>
      <c r="F194" s="130"/>
      <c r="G194" s="131">
        <v>2918</v>
      </c>
      <c r="H194" s="132">
        <v>2917.65</v>
      </c>
      <c r="I194" s="133">
        <f t="shared" si="3"/>
        <v>0.99988005483207676</v>
      </c>
      <c r="J194" s="74"/>
      <c r="K194" s="74"/>
      <c r="L194" s="74"/>
      <c r="M194" s="74"/>
    </row>
    <row r="195" spans="1:13" s="134" customFormat="1" ht="11.25" customHeight="1">
      <c r="A195" s="74" t="s">
        <v>57</v>
      </c>
      <c r="B195" s="142">
        <v>801</v>
      </c>
      <c r="C195" s="142">
        <v>80103</v>
      </c>
      <c r="D195" s="128">
        <v>4800</v>
      </c>
      <c r="E195" s="129" t="s">
        <v>395</v>
      </c>
      <c r="F195" s="130"/>
      <c r="G195" s="131">
        <v>27657</v>
      </c>
      <c r="H195" s="132">
        <v>27656.79</v>
      </c>
      <c r="I195" s="133">
        <f>IF(SUM(G195=0)," ",(H195/G195))</f>
        <v>0.99999240698557335</v>
      </c>
      <c r="J195" s="74"/>
      <c r="K195" s="74"/>
      <c r="L195" s="74"/>
      <c r="M195" s="74"/>
    </row>
    <row r="196" spans="1:13" s="134" customFormat="1" ht="11.25" hidden="1" customHeight="1">
      <c r="A196" s="74" t="s">
        <v>57</v>
      </c>
      <c r="B196" s="142">
        <v>801</v>
      </c>
      <c r="C196" s="142">
        <v>80103</v>
      </c>
      <c r="D196" s="128">
        <v>4170</v>
      </c>
      <c r="E196" s="129" t="s">
        <v>46</v>
      </c>
      <c r="F196" s="119"/>
      <c r="G196" s="131"/>
      <c r="H196" s="132"/>
      <c r="I196" s="133" t="str">
        <f t="shared" si="3"/>
        <v xml:space="preserve"> </v>
      </c>
      <c r="J196" s="74"/>
      <c r="K196" s="74"/>
      <c r="L196" s="74"/>
      <c r="M196" s="74"/>
    </row>
    <row r="197" spans="1:13" s="134" customFormat="1" ht="11.25" customHeight="1">
      <c r="A197" s="151"/>
      <c r="B197" s="151"/>
      <c r="C197" s="151"/>
      <c r="D197" s="151"/>
      <c r="E197" s="129" t="s">
        <v>47</v>
      </c>
      <c r="F197" s="119"/>
      <c r="G197" s="131">
        <f>58374+7792+3605+1407</f>
        <v>71178</v>
      </c>
      <c r="H197" s="132">
        <f>56712.24+7404.21+1269.08+3605</f>
        <v>68990.53</v>
      </c>
      <c r="I197" s="133">
        <f t="shared" si="3"/>
        <v>0.96926761077861134</v>
      </c>
      <c r="J197" s="74"/>
      <c r="K197" s="74"/>
      <c r="L197" s="74"/>
      <c r="M197" s="74"/>
    </row>
    <row r="198" spans="1:13" s="74" customFormat="1" ht="6" customHeight="1">
      <c r="A198" s="151"/>
      <c r="B198" s="151"/>
      <c r="C198" s="151"/>
      <c r="D198" s="151"/>
      <c r="E198" s="164" t="s">
        <v>24</v>
      </c>
      <c r="F198" s="119"/>
      <c r="G198" s="116"/>
      <c r="H198" s="117"/>
      <c r="I198" s="124"/>
    </row>
    <row r="199" spans="1:13" s="139" customFormat="1" ht="11.25" hidden="1" customHeight="1">
      <c r="A199" s="74" t="s">
        <v>57</v>
      </c>
      <c r="B199" s="142">
        <v>801</v>
      </c>
      <c r="C199" s="142">
        <v>80103</v>
      </c>
      <c r="D199" s="143">
        <v>3020</v>
      </c>
      <c r="E199" s="138" t="s">
        <v>161</v>
      </c>
      <c r="G199" s="168"/>
      <c r="H199" s="169"/>
      <c r="I199" s="78" t="str">
        <f t="shared" si="3"/>
        <v xml:space="preserve"> </v>
      </c>
      <c r="J199" s="74"/>
      <c r="K199" s="74"/>
      <c r="L199" s="74"/>
      <c r="M199" s="74"/>
    </row>
    <row r="200" spans="1:13" s="139" customFormat="1" ht="11.25" hidden="1" customHeight="1">
      <c r="A200" s="74" t="s">
        <v>57</v>
      </c>
      <c r="B200" s="142">
        <v>801</v>
      </c>
      <c r="C200" s="128">
        <v>80103</v>
      </c>
      <c r="D200" s="137">
        <v>4140</v>
      </c>
      <c r="E200" s="138" t="s">
        <v>167</v>
      </c>
      <c r="G200" s="140"/>
      <c r="H200" s="141"/>
      <c r="I200" s="78" t="str">
        <f t="shared" si="3"/>
        <v xml:space="preserve"> </v>
      </c>
      <c r="J200" s="74"/>
      <c r="K200" s="74"/>
      <c r="L200" s="74"/>
      <c r="M200" s="74"/>
    </row>
    <row r="201" spans="1:13" s="139" customFormat="1" ht="11.25" customHeight="1">
      <c r="A201" s="74" t="s">
        <v>57</v>
      </c>
      <c r="B201" s="142">
        <v>801</v>
      </c>
      <c r="C201" s="142">
        <v>80103</v>
      </c>
      <c r="D201" s="143">
        <v>4210</v>
      </c>
      <c r="E201" s="138" t="s">
        <v>162</v>
      </c>
      <c r="G201" s="168">
        <v>30000</v>
      </c>
      <c r="H201" s="169">
        <v>24014.31</v>
      </c>
      <c r="I201" s="78">
        <f t="shared" si="3"/>
        <v>0.80047699999999999</v>
      </c>
      <c r="J201" s="74"/>
      <c r="K201" s="74"/>
      <c r="L201" s="74"/>
      <c r="M201" s="74"/>
    </row>
    <row r="202" spans="1:13" s="139" customFormat="1" ht="11.25" customHeight="1">
      <c r="A202" s="74" t="s">
        <v>57</v>
      </c>
      <c r="B202" s="142">
        <v>801</v>
      </c>
      <c r="C202" s="142">
        <v>80103</v>
      </c>
      <c r="D202" s="143">
        <v>4240</v>
      </c>
      <c r="E202" s="138" t="s">
        <v>213</v>
      </c>
      <c r="G202" s="168">
        <v>21500</v>
      </c>
      <c r="H202" s="169">
        <f>14200.01+1200</f>
        <v>15400.01</v>
      </c>
      <c r="I202" s="78">
        <f t="shared" si="3"/>
        <v>0.71627953488372098</v>
      </c>
      <c r="J202" s="74"/>
      <c r="K202" s="74"/>
      <c r="L202" s="74"/>
      <c r="M202" s="74"/>
    </row>
    <row r="203" spans="1:13" s="139" customFormat="1" ht="11.25" hidden="1" customHeight="1">
      <c r="A203" s="74" t="s">
        <v>57</v>
      </c>
      <c r="B203" s="142">
        <v>801</v>
      </c>
      <c r="C203" s="142">
        <v>80103</v>
      </c>
      <c r="D203" s="143">
        <v>4260</v>
      </c>
      <c r="E203" s="138" t="s">
        <v>163</v>
      </c>
      <c r="G203" s="168"/>
      <c r="H203" s="169"/>
      <c r="I203" s="78" t="str">
        <f t="shared" si="3"/>
        <v xml:space="preserve"> </v>
      </c>
      <c r="J203" s="74"/>
      <c r="K203" s="74"/>
      <c r="L203" s="74"/>
      <c r="M203" s="74"/>
    </row>
    <row r="204" spans="1:13" s="139" customFormat="1" ht="11.25" hidden="1" customHeight="1">
      <c r="A204" s="74" t="s">
        <v>57</v>
      </c>
      <c r="B204" s="142">
        <v>801</v>
      </c>
      <c r="C204" s="142">
        <v>80103</v>
      </c>
      <c r="D204" s="143">
        <v>4280</v>
      </c>
      <c r="E204" s="138" t="s">
        <v>164</v>
      </c>
      <c r="G204" s="168"/>
      <c r="H204" s="169"/>
      <c r="I204" s="78" t="str">
        <f t="shared" si="3"/>
        <v xml:space="preserve"> </v>
      </c>
      <c r="J204" s="74"/>
      <c r="K204" s="74"/>
      <c r="L204" s="74"/>
      <c r="M204" s="74"/>
    </row>
    <row r="205" spans="1:13" s="139" customFormat="1" ht="11.25" customHeight="1">
      <c r="A205" s="74" t="s">
        <v>57</v>
      </c>
      <c r="B205" s="142">
        <v>801</v>
      </c>
      <c r="C205" s="142">
        <v>80103</v>
      </c>
      <c r="D205" s="143">
        <v>4300</v>
      </c>
      <c r="E205" s="138" t="s">
        <v>165</v>
      </c>
      <c r="G205" s="168">
        <v>375</v>
      </c>
      <c r="H205" s="169">
        <v>375</v>
      </c>
      <c r="I205" s="78">
        <f t="shared" si="3"/>
        <v>1</v>
      </c>
      <c r="J205" s="74"/>
      <c r="K205" s="74"/>
      <c r="L205" s="74"/>
      <c r="M205" s="74"/>
    </row>
    <row r="206" spans="1:13" s="139" customFormat="1" ht="22.5" hidden="1">
      <c r="A206" s="74" t="s">
        <v>57</v>
      </c>
      <c r="B206" s="142">
        <v>801</v>
      </c>
      <c r="C206" s="142">
        <v>80103</v>
      </c>
      <c r="D206" s="128">
        <v>4350</v>
      </c>
      <c r="E206" s="138" t="s">
        <v>414</v>
      </c>
      <c r="G206" s="168"/>
      <c r="H206" s="169"/>
      <c r="I206" s="78" t="str">
        <f>IF(SUM(G206=0)," ",(H206/G206))</f>
        <v xml:space="preserve"> </v>
      </c>
      <c r="J206" s="74"/>
      <c r="K206" s="74"/>
      <c r="L206" s="74"/>
      <c r="M206" s="74"/>
    </row>
    <row r="207" spans="1:13" s="139" customFormat="1" ht="11.25" hidden="1" customHeight="1">
      <c r="A207" s="74" t="s">
        <v>57</v>
      </c>
      <c r="B207" s="142">
        <v>801</v>
      </c>
      <c r="C207" s="142">
        <v>80103</v>
      </c>
      <c r="D207" s="143">
        <v>4360</v>
      </c>
      <c r="E207" s="138" t="s">
        <v>202</v>
      </c>
      <c r="G207" s="140"/>
      <c r="H207" s="141"/>
      <c r="I207" s="78" t="str">
        <f t="shared" si="3"/>
        <v xml:space="preserve"> </v>
      </c>
      <c r="J207" s="74"/>
      <c r="K207" s="74"/>
      <c r="L207" s="74"/>
      <c r="M207" s="74"/>
    </row>
    <row r="208" spans="1:13" s="139" customFormat="1" ht="11.25" hidden="1" customHeight="1">
      <c r="A208" s="74" t="s">
        <v>57</v>
      </c>
      <c r="B208" s="142">
        <v>801</v>
      </c>
      <c r="C208" s="142">
        <v>80103</v>
      </c>
      <c r="D208" s="137">
        <v>4370</v>
      </c>
      <c r="E208" s="138" t="s">
        <v>413</v>
      </c>
      <c r="G208" s="140"/>
      <c r="H208" s="141"/>
      <c r="I208" s="78" t="str">
        <f>IF(SUM(G208=0)," ",(H208/G208))</f>
        <v xml:space="preserve"> </v>
      </c>
      <c r="J208" s="74"/>
      <c r="K208" s="74"/>
      <c r="L208" s="74"/>
      <c r="M208" s="74"/>
    </row>
    <row r="209" spans="1:13" s="139" customFormat="1" ht="11.25" hidden="1" customHeight="1">
      <c r="A209" s="74" t="s">
        <v>57</v>
      </c>
      <c r="B209" s="142">
        <v>801</v>
      </c>
      <c r="C209" s="142">
        <v>80103</v>
      </c>
      <c r="D209" s="137">
        <v>4390</v>
      </c>
      <c r="E209" s="138" t="s">
        <v>169</v>
      </c>
      <c r="G209" s="140"/>
      <c r="H209" s="141"/>
      <c r="I209" s="78" t="str">
        <f>IF(SUM(G209=0)," ",(H209/G209))</f>
        <v xml:space="preserve"> </v>
      </c>
      <c r="J209" s="74"/>
      <c r="K209" s="74"/>
      <c r="L209" s="74"/>
      <c r="M209" s="74"/>
    </row>
    <row r="210" spans="1:13" s="139" customFormat="1" ht="11.25" hidden="1" customHeight="1">
      <c r="A210" s="74" t="s">
        <v>57</v>
      </c>
      <c r="B210" s="142">
        <v>801</v>
      </c>
      <c r="C210" s="142">
        <v>80103</v>
      </c>
      <c r="D210" s="143">
        <v>4400</v>
      </c>
      <c r="E210" s="138" t="s">
        <v>170</v>
      </c>
      <c r="G210" s="168"/>
      <c r="H210" s="169"/>
      <c r="I210" s="78" t="str">
        <f t="shared" si="3"/>
        <v xml:space="preserve"> </v>
      </c>
      <c r="J210" s="74"/>
      <c r="K210" s="74"/>
      <c r="L210" s="74"/>
      <c r="M210" s="74"/>
    </row>
    <row r="211" spans="1:13" s="139" customFormat="1" ht="11.25" hidden="1" customHeight="1">
      <c r="A211" s="74" t="s">
        <v>57</v>
      </c>
      <c r="B211" s="142">
        <v>801</v>
      </c>
      <c r="C211" s="142">
        <v>80103</v>
      </c>
      <c r="D211" s="143">
        <v>4410</v>
      </c>
      <c r="E211" s="138" t="s">
        <v>199</v>
      </c>
      <c r="G211" s="168"/>
      <c r="H211" s="169"/>
      <c r="I211" s="78" t="str">
        <f t="shared" si="3"/>
        <v xml:space="preserve"> </v>
      </c>
      <c r="J211" s="74"/>
      <c r="K211" s="74"/>
      <c r="L211" s="74"/>
      <c r="M211" s="74"/>
    </row>
    <row r="212" spans="1:13" s="139" customFormat="1" ht="11.25" hidden="1" customHeight="1">
      <c r="A212" s="74" t="s">
        <v>57</v>
      </c>
      <c r="B212" s="142">
        <v>801</v>
      </c>
      <c r="C212" s="128">
        <v>80103</v>
      </c>
      <c r="D212" s="137">
        <v>4430</v>
      </c>
      <c r="E212" s="138" t="s">
        <v>171</v>
      </c>
      <c r="G212" s="140"/>
      <c r="H212" s="141"/>
      <c r="I212" s="78" t="str">
        <f t="shared" si="3"/>
        <v xml:space="preserve"> </v>
      </c>
      <c r="J212" s="74"/>
      <c r="K212" s="74"/>
      <c r="L212" s="74"/>
      <c r="M212" s="74"/>
    </row>
    <row r="213" spans="1:13" s="139" customFormat="1" ht="11.25" customHeight="1">
      <c r="A213" s="74" t="s">
        <v>57</v>
      </c>
      <c r="B213" s="142">
        <v>801</v>
      </c>
      <c r="C213" s="142">
        <v>80103</v>
      </c>
      <c r="D213" s="143">
        <v>4440</v>
      </c>
      <c r="E213" s="138" t="s">
        <v>166</v>
      </c>
      <c r="G213" s="168">
        <v>17623</v>
      </c>
      <c r="H213" s="169">
        <v>17623</v>
      </c>
      <c r="I213" s="78">
        <f t="shared" si="3"/>
        <v>1</v>
      </c>
      <c r="J213" s="74"/>
      <c r="K213" s="74"/>
      <c r="L213" s="74"/>
      <c r="M213" s="74"/>
    </row>
    <row r="214" spans="1:13" s="139" customFormat="1" ht="11.25" hidden="1" customHeight="1">
      <c r="A214" s="74" t="s">
        <v>57</v>
      </c>
      <c r="B214" s="142">
        <v>801</v>
      </c>
      <c r="C214" s="142">
        <v>80103</v>
      </c>
      <c r="D214" s="137">
        <v>4520</v>
      </c>
      <c r="E214" s="138" t="s">
        <v>175</v>
      </c>
      <c r="G214" s="140"/>
      <c r="H214" s="141"/>
      <c r="I214" s="78" t="str">
        <f t="shared" si="3"/>
        <v xml:space="preserve"> </v>
      </c>
      <c r="J214" s="74"/>
      <c r="K214" s="74"/>
      <c r="L214" s="74"/>
      <c r="M214" s="74"/>
    </row>
    <row r="215" spans="1:13" s="139" customFormat="1" ht="11.25" hidden="1" customHeight="1">
      <c r="A215" s="74" t="s">
        <v>57</v>
      </c>
      <c r="B215" s="142">
        <v>801</v>
      </c>
      <c r="C215" s="142">
        <v>80103</v>
      </c>
      <c r="D215" s="137">
        <v>4530</v>
      </c>
      <c r="E215" s="138" t="s">
        <v>179</v>
      </c>
      <c r="G215" s="140"/>
      <c r="H215" s="141"/>
      <c r="I215" s="78" t="str">
        <f t="shared" si="3"/>
        <v xml:space="preserve"> </v>
      </c>
      <c r="J215" s="74"/>
      <c r="K215" s="74"/>
      <c r="L215" s="74"/>
      <c r="M215" s="74"/>
    </row>
    <row r="216" spans="1:13" s="139" customFormat="1" ht="11.25" hidden="1" customHeight="1">
      <c r="A216" s="74" t="s">
        <v>57</v>
      </c>
      <c r="B216" s="142">
        <v>801</v>
      </c>
      <c r="C216" s="142">
        <v>80103</v>
      </c>
      <c r="D216" s="137">
        <v>4610</v>
      </c>
      <c r="E216" s="138" t="s">
        <v>168</v>
      </c>
      <c r="G216" s="140"/>
      <c r="H216" s="141"/>
      <c r="I216" s="78" t="str">
        <f t="shared" si="3"/>
        <v xml:space="preserve"> </v>
      </c>
      <c r="J216" s="74"/>
      <c r="K216" s="74"/>
      <c r="L216" s="74"/>
      <c r="M216" s="74"/>
    </row>
    <row r="217" spans="1:13" s="139" customFormat="1" ht="11.25" hidden="1" customHeight="1">
      <c r="A217" s="74" t="s">
        <v>57</v>
      </c>
      <c r="B217" s="142">
        <v>801</v>
      </c>
      <c r="C217" s="142">
        <v>80103</v>
      </c>
      <c r="D217" s="143">
        <v>4700</v>
      </c>
      <c r="E217" s="138" t="s">
        <v>198</v>
      </c>
      <c r="G217" s="168"/>
      <c r="H217" s="169"/>
      <c r="I217" s="78" t="str">
        <f t="shared" si="3"/>
        <v xml:space="preserve"> </v>
      </c>
      <c r="J217" s="74"/>
      <c r="K217" s="74"/>
      <c r="L217" s="74"/>
      <c r="M217" s="74"/>
    </row>
    <row r="218" spans="1:13" s="139" customFormat="1" ht="11.25" hidden="1" customHeight="1">
      <c r="A218" s="74" t="s">
        <v>57</v>
      </c>
      <c r="B218" s="142">
        <v>801</v>
      </c>
      <c r="C218" s="142">
        <v>80103</v>
      </c>
      <c r="D218" s="137">
        <v>4860</v>
      </c>
      <c r="E218" s="138" t="s">
        <v>412</v>
      </c>
      <c r="G218" s="168"/>
      <c r="H218" s="169"/>
      <c r="I218" s="78" t="str">
        <f>IF(SUM(G218=0)," ",(H218/G218))</f>
        <v xml:space="preserve"> </v>
      </c>
      <c r="J218" s="74"/>
      <c r="K218" s="74"/>
      <c r="L218" s="74"/>
      <c r="M218" s="74"/>
    </row>
    <row r="219" spans="1:13" s="225" customFormat="1" ht="11.25" hidden="1" customHeight="1">
      <c r="A219" s="74" t="s">
        <v>57</v>
      </c>
      <c r="B219" s="142">
        <v>801</v>
      </c>
      <c r="C219" s="142">
        <v>80103</v>
      </c>
      <c r="D219" s="143">
        <v>4990</v>
      </c>
      <c r="E219" s="138" t="s">
        <v>182</v>
      </c>
      <c r="G219" s="168"/>
      <c r="H219" s="169"/>
      <c r="I219" s="78" t="str">
        <f t="shared" si="3"/>
        <v xml:space="preserve"> </v>
      </c>
      <c r="J219" s="74"/>
      <c r="K219" s="74"/>
      <c r="L219" s="74"/>
      <c r="M219" s="74"/>
    </row>
    <row r="220" spans="1:13" s="139" customFormat="1" ht="6" hidden="1" customHeight="1">
      <c r="A220" s="165"/>
      <c r="B220" s="142"/>
      <c r="C220" s="142"/>
      <c r="D220" s="143"/>
      <c r="E220" s="145"/>
      <c r="G220" s="146"/>
      <c r="H220" s="147"/>
      <c r="I220" s="148"/>
      <c r="J220" s="74"/>
      <c r="K220" s="74"/>
      <c r="L220" s="74"/>
      <c r="M220" s="74"/>
    </row>
    <row r="221" spans="1:13" s="74" customFormat="1" ht="11.25" hidden="1" customHeight="1">
      <c r="A221" s="79"/>
      <c r="B221" s="79"/>
      <c r="C221" s="79"/>
      <c r="D221" s="79"/>
      <c r="E221" s="114" t="s">
        <v>447</v>
      </c>
      <c r="F221" s="115"/>
      <c r="G221" s="149"/>
      <c r="H221" s="150"/>
      <c r="I221" s="122" t="str">
        <f t="shared" si="3"/>
        <v xml:space="preserve"> </v>
      </c>
    </row>
    <row r="222" spans="1:13" s="74" customFormat="1" ht="6" hidden="1" customHeight="1">
      <c r="A222" s="79"/>
      <c r="B222" s="79"/>
      <c r="C222" s="79"/>
      <c r="D222" s="79"/>
      <c r="E222" s="75" t="s">
        <v>24</v>
      </c>
      <c r="F222" s="76"/>
      <c r="G222" s="116"/>
      <c r="H222" s="117"/>
      <c r="I222" s="124"/>
    </row>
    <row r="223" spans="1:13" s="74" customFormat="1" ht="11.25" hidden="1" customHeight="1">
      <c r="A223" s="79"/>
      <c r="B223" s="79"/>
      <c r="C223" s="79"/>
      <c r="D223" s="79"/>
      <c r="E223" s="75" t="s">
        <v>224</v>
      </c>
      <c r="F223" s="76"/>
      <c r="G223" s="116"/>
      <c r="H223" s="117"/>
      <c r="I223" s="124"/>
    </row>
    <row r="224" spans="1:13" ht="6" customHeight="1">
      <c r="E224" s="110" t="s">
        <v>24</v>
      </c>
      <c r="G224" s="111"/>
      <c r="H224" s="112"/>
      <c r="J224" s="74"/>
      <c r="K224" s="74"/>
      <c r="L224" s="74"/>
      <c r="M224" s="74"/>
    </row>
    <row r="225" spans="1:13" ht="11.25" customHeight="1">
      <c r="A225" s="151"/>
      <c r="B225" s="151"/>
      <c r="C225" s="151"/>
      <c r="D225" s="151"/>
      <c r="E225" s="125" t="s">
        <v>48</v>
      </c>
      <c r="F225" s="126"/>
      <c r="G225" s="111"/>
      <c r="H225" s="112"/>
      <c r="J225" s="74"/>
      <c r="K225" s="74"/>
      <c r="L225" s="74"/>
      <c r="M225" s="74"/>
    </row>
    <row r="226" spans="1:13" ht="11.25" customHeight="1">
      <c r="A226" s="151"/>
      <c r="B226" s="151"/>
      <c r="C226" s="151"/>
      <c r="D226" s="151"/>
      <c r="E226" s="152" t="s">
        <v>377</v>
      </c>
      <c r="F226" s="152"/>
      <c r="G226" s="120"/>
      <c r="H226" s="121"/>
      <c r="I226" s="122"/>
      <c r="J226" s="74"/>
      <c r="K226" s="74"/>
      <c r="L226" s="74"/>
      <c r="M226" s="74"/>
    </row>
    <row r="227" spans="1:13" ht="11.25" customHeight="1">
      <c r="A227" s="151"/>
      <c r="B227" s="151"/>
      <c r="C227" s="151"/>
      <c r="D227" s="151"/>
      <c r="E227" s="152" t="s">
        <v>381</v>
      </c>
      <c r="F227" s="153"/>
      <c r="G227" s="120"/>
      <c r="H227" s="121"/>
      <c r="I227" s="122"/>
      <c r="J227" s="74"/>
      <c r="K227" s="74"/>
      <c r="L227" s="74"/>
      <c r="M227" s="74"/>
    </row>
    <row r="228" spans="1:13">
      <c r="A228" s="151"/>
      <c r="B228" s="151"/>
      <c r="C228" s="151"/>
      <c r="D228" s="151"/>
      <c r="E228" s="152" t="s">
        <v>380</v>
      </c>
      <c r="F228" s="153"/>
      <c r="G228" s="120"/>
      <c r="H228" s="121"/>
      <c r="I228" s="122"/>
      <c r="J228" s="74"/>
      <c r="K228" s="74"/>
      <c r="L228" s="74"/>
      <c r="M228" s="74"/>
    </row>
    <row r="229" spans="1:13" ht="22.5">
      <c r="A229" s="151"/>
      <c r="B229" s="151"/>
      <c r="C229" s="151"/>
      <c r="D229" s="151"/>
      <c r="E229" s="152" t="s">
        <v>398</v>
      </c>
      <c r="F229" s="153"/>
      <c r="G229" s="120"/>
      <c r="H229" s="121"/>
      <c r="I229" s="122"/>
      <c r="J229" s="74"/>
      <c r="K229" s="74"/>
      <c r="L229" s="74"/>
      <c r="M229" s="74"/>
    </row>
    <row r="230" spans="1:13" s="74" customFormat="1" ht="6" customHeight="1">
      <c r="A230" s="151"/>
      <c r="B230" s="151"/>
      <c r="C230" s="151"/>
      <c r="D230" s="151"/>
      <c r="E230" s="110" t="s">
        <v>24</v>
      </c>
      <c r="F230" s="76"/>
      <c r="G230" s="111"/>
      <c r="H230" s="112"/>
      <c r="I230" s="78"/>
    </row>
    <row r="231" spans="1:13" s="74" customFormat="1" ht="11.25" customHeight="1">
      <c r="A231" s="74" t="s">
        <v>59</v>
      </c>
      <c r="D231" s="74" t="s">
        <v>181</v>
      </c>
      <c r="E231" s="75" t="s">
        <v>60</v>
      </c>
      <c r="F231" s="119"/>
      <c r="G231" s="166">
        <v>57000</v>
      </c>
      <c r="H231" s="167">
        <v>54490.45</v>
      </c>
      <c r="I231" s="161">
        <f t="shared" si="3"/>
        <v>0.95597280701754384</v>
      </c>
    </row>
    <row r="232" spans="1:13" ht="6" customHeight="1">
      <c r="E232" s="114" t="s">
        <v>24</v>
      </c>
      <c r="F232" s="115"/>
      <c r="G232" s="120"/>
      <c r="H232" s="121"/>
      <c r="I232" s="122"/>
      <c r="J232" s="74"/>
      <c r="K232" s="74"/>
      <c r="L232" s="74"/>
      <c r="M232" s="74"/>
    </row>
    <row r="233" spans="1:13" ht="11.25" customHeight="1">
      <c r="E233" s="114" t="s">
        <v>139</v>
      </c>
      <c r="F233" s="115"/>
      <c r="G233" s="120"/>
      <c r="H233" s="121"/>
      <c r="I233" s="122"/>
      <c r="J233" s="74"/>
      <c r="K233" s="74"/>
      <c r="L233" s="74"/>
      <c r="M233" s="74"/>
    </row>
    <row r="234" spans="1:13" s="74" customFormat="1" ht="6" customHeight="1">
      <c r="A234" s="79"/>
      <c r="B234" s="79"/>
      <c r="C234" s="79"/>
      <c r="D234" s="79"/>
      <c r="E234" s="75" t="s">
        <v>24</v>
      </c>
      <c r="F234" s="119"/>
      <c r="G234" s="159"/>
      <c r="H234" s="160"/>
      <c r="I234" s="161"/>
    </row>
    <row r="235" spans="1:13" ht="11.25" customHeight="1">
      <c r="E235" s="114" t="s">
        <v>450</v>
      </c>
      <c r="F235" s="115"/>
      <c r="G235" s="120"/>
      <c r="H235" s="121"/>
      <c r="I235" s="122"/>
      <c r="J235" s="74"/>
      <c r="K235" s="74"/>
      <c r="L235" s="74"/>
      <c r="M235" s="74"/>
    </row>
    <row r="236" spans="1:13" ht="6" customHeight="1">
      <c r="E236" s="123" t="s">
        <v>24</v>
      </c>
      <c r="F236" s="158"/>
      <c r="G236" s="116"/>
      <c r="H236" s="117"/>
      <c r="I236" s="124"/>
      <c r="J236" s="74"/>
      <c r="K236" s="74"/>
      <c r="L236" s="74"/>
      <c r="M236" s="74"/>
    </row>
    <row r="237" spans="1:13" ht="11.25" customHeight="1">
      <c r="E237" s="125" t="s">
        <v>38</v>
      </c>
      <c r="F237" s="119"/>
      <c r="G237" s="111"/>
      <c r="H237" s="112"/>
      <c r="J237" s="74"/>
      <c r="K237" s="74"/>
      <c r="L237" s="74"/>
      <c r="M237" s="74"/>
    </row>
    <row r="238" spans="1:13" ht="11.25" customHeight="1">
      <c r="E238" s="127" t="s">
        <v>39</v>
      </c>
      <c r="F238" s="45">
        <f>'Liczba uczniów i inne'!E41</f>
        <v>1</v>
      </c>
      <c r="G238" s="111"/>
      <c r="H238" s="112"/>
      <c r="J238" s="74"/>
      <c r="K238" s="74"/>
      <c r="L238" s="74"/>
      <c r="M238" s="74"/>
    </row>
    <row r="239" spans="1:13" ht="11.25" customHeight="1">
      <c r="E239" s="127" t="s">
        <v>40</v>
      </c>
      <c r="F239" s="45">
        <f>'Liczba uczniów i inne'!E42</f>
        <v>8</v>
      </c>
      <c r="G239" s="111"/>
      <c r="H239" s="112"/>
      <c r="J239" s="74"/>
      <c r="K239" s="74"/>
      <c r="L239" s="74"/>
      <c r="M239" s="74"/>
    </row>
    <row r="240" spans="1:13" ht="6" customHeight="1">
      <c r="E240" s="110" t="s">
        <v>24</v>
      </c>
      <c r="G240" s="111"/>
      <c r="H240" s="112"/>
      <c r="J240" s="74"/>
      <c r="K240" s="74"/>
      <c r="L240" s="74"/>
      <c r="M240" s="74"/>
    </row>
    <row r="241" spans="1:13" ht="11.25" customHeight="1">
      <c r="E241" s="125" t="s">
        <v>48</v>
      </c>
      <c r="F241" s="126"/>
      <c r="G241" s="111"/>
      <c r="H241" s="112"/>
      <c r="J241" s="74"/>
      <c r="K241" s="74"/>
      <c r="L241" s="74"/>
      <c r="M241" s="74"/>
    </row>
    <row r="242" spans="1:13">
      <c r="E242" s="152" t="s">
        <v>399</v>
      </c>
      <c r="F242" s="126"/>
      <c r="G242" s="111"/>
      <c r="H242" s="112"/>
      <c r="J242" s="74"/>
      <c r="K242" s="74"/>
      <c r="L242" s="74"/>
      <c r="M242" s="74"/>
    </row>
    <row r="243" spans="1:13" ht="22.5">
      <c r="E243" s="152" t="s">
        <v>400</v>
      </c>
      <c r="F243" s="126"/>
      <c r="G243" s="111"/>
      <c r="H243" s="112"/>
      <c r="J243" s="74"/>
      <c r="K243" s="74"/>
      <c r="L243" s="74"/>
      <c r="M243" s="74"/>
    </row>
    <row r="244" spans="1:13" ht="6" customHeight="1">
      <c r="E244" s="110" t="s">
        <v>24</v>
      </c>
      <c r="G244" s="111"/>
      <c r="H244" s="112"/>
      <c r="J244" s="74"/>
      <c r="K244" s="74"/>
      <c r="L244" s="74"/>
      <c r="M244" s="74"/>
    </row>
    <row r="245" spans="1:13" ht="11.25" customHeight="1">
      <c r="A245" s="104" t="s">
        <v>61</v>
      </c>
      <c r="B245" s="104"/>
      <c r="C245" s="104"/>
      <c r="D245" s="104" t="s">
        <v>181</v>
      </c>
      <c r="E245" s="105" t="s">
        <v>62</v>
      </c>
      <c r="F245" s="106"/>
      <c r="G245" s="107">
        <f>SUM(G247,G373)</f>
        <v>65360907</v>
      </c>
      <c r="H245" s="108">
        <f>SUM(H247,H373)</f>
        <v>64970659.780000001</v>
      </c>
      <c r="I245" s="109">
        <f t="shared" si="3"/>
        <v>0.99402934815454747</v>
      </c>
      <c r="J245" s="74"/>
      <c r="K245" s="74"/>
      <c r="L245" s="74"/>
      <c r="M245" s="74"/>
    </row>
    <row r="246" spans="1:13" ht="6" customHeight="1">
      <c r="E246" s="110" t="s">
        <v>24</v>
      </c>
      <c r="G246" s="111"/>
      <c r="H246" s="112"/>
      <c r="J246" s="74"/>
      <c r="K246" s="74"/>
      <c r="L246" s="74"/>
      <c r="M246" s="74"/>
    </row>
    <row r="247" spans="1:13" s="74" customFormat="1" ht="11.25" customHeight="1">
      <c r="A247" s="74" t="s">
        <v>63</v>
      </c>
      <c r="D247" s="74" t="s">
        <v>181</v>
      </c>
      <c r="E247" s="75" t="s">
        <v>64</v>
      </c>
      <c r="F247" s="119"/>
      <c r="G247" s="159">
        <f>SUM(G251,G309)</f>
        <v>61899907</v>
      </c>
      <c r="H247" s="160">
        <f>SUM(H251,H309)</f>
        <v>61521289.43</v>
      </c>
      <c r="I247" s="161">
        <f t="shared" ref="I247:I373" si="4">IF(SUM(G247=0)," ",(H247/G247))</f>
        <v>0.99388339032561068</v>
      </c>
    </row>
    <row r="248" spans="1:13" s="74" customFormat="1" ht="6" customHeight="1">
      <c r="A248" s="79"/>
      <c r="B248" s="79"/>
      <c r="C248" s="79"/>
      <c r="D248" s="79"/>
      <c r="E248" s="114" t="s">
        <v>24</v>
      </c>
      <c r="F248" s="115"/>
      <c r="G248" s="120"/>
      <c r="H248" s="121"/>
      <c r="I248" s="122"/>
    </row>
    <row r="249" spans="1:13" s="74" customFormat="1" ht="22.5" customHeight="1">
      <c r="A249" s="79"/>
      <c r="B249" s="79"/>
      <c r="C249" s="79"/>
      <c r="D249" s="79"/>
      <c r="E249" s="114" t="s">
        <v>141</v>
      </c>
      <c r="F249" s="115"/>
      <c r="G249" s="120"/>
      <c r="H249" s="121"/>
      <c r="I249" s="122"/>
    </row>
    <row r="250" spans="1:13" s="74" customFormat="1" ht="6" customHeight="1">
      <c r="A250" s="79"/>
      <c r="B250" s="79"/>
      <c r="C250" s="79"/>
      <c r="D250" s="79"/>
      <c r="E250" s="114"/>
      <c r="F250" s="115"/>
      <c r="G250" s="120"/>
      <c r="H250" s="121"/>
      <c r="I250" s="122"/>
    </row>
    <row r="251" spans="1:13" s="74" customFormat="1">
      <c r="A251" s="79"/>
      <c r="B251" s="79"/>
      <c r="C251" s="79"/>
      <c r="D251" s="79"/>
      <c r="E251" s="114" t="s">
        <v>140</v>
      </c>
      <c r="F251" s="158"/>
      <c r="G251" s="111">
        <f>G253+G305</f>
        <v>61899907</v>
      </c>
      <c r="H251" s="112">
        <f>H253+H305</f>
        <v>61521289.43</v>
      </c>
      <c r="I251" s="161">
        <f t="shared" si="4"/>
        <v>0.99388339032561068</v>
      </c>
    </row>
    <row r="252" spans="1:13" s="74" customFormat="1" ht="6" customHeight="1">
      <c r="A252" s="79"/>
      <c r="B252" s="79"/>
      <c r="C252" s="79"/>
      <c r="D252" s="79"/>
      <c r="E252" s="123"/>
      <c r="F252" s="158"/>
      <c r="G252" s="116"/>
      <c r="H252" s="117"/>
      <c r="I252" s="124"/>
    </row>
    <row r="253" spans="1:13" s="74" customFormat="1" ht="11.25" customHeight="1">
      <c r="A253" s="79"/>
      <c r="B253" s="79"/>
      <c r="C253" s="79"/>
      <c r="D253" s="79"/>
      <c r="E253" s="123" t="s">
        <v>372</v>
      </c>
      <c r="F253" s="115"/>
      <c r="G253" s="162">
        <f>SUM(G261,G272:G303)</f>
        <v>61899907</v>
      </c>
      <c r="H253" s="76">
        <f>SUM(H261,H272:H303)</f>
        <v>61521289.43</v>
      </c>
      <c r="I253" s="163">
        <f t="shared" si="4"/>
        <v>0.99388339032561068</v>
      </c>
    </row>
    <row r="254" spans="1:13" s="74" customFormat="1" ht="6" customHeight="1">
      <c r="E254" s="75" t="s">
        <v>24</v>
      </c>
      <c r="F254" s="76"/>
      <c r="G254" s="116"/>
      <c r="H254" s="117"/>
      <c r="I254" s="124"/>
    </row>
    <row r="255" spans="1:13" ht="11.25" customHeight="1">
      <c r="E255" s="125" t="s">
        <v>38</v>
      </c>
      <c r="F255" s="126"/>
      <c r="G255" s="111"/>
      <c r="H255" s="112"/>
      <c r="J255" s="74"/>
      <c r="K255" s="74"/>
      <c r="L255" s="74"/>
      <c r="M255" s="74"/>
    </row>
    <row r="256" spans="1:13" ht="11.25" customHeight="1">
      <c r="E256" s="127" t="s">
        <v>39</v>
      </c>
      <c r="F256" s="43">
        <f>'Liczba uczniów i inne'!E18</f>
        <v>7</v>
      </c>
      <c r="G256" s="111"/>
      <c r="H256" s="112"/>
      <c r="J256" s="74"/>
      <c r="K256" s="74"/>
      <c r="L256" s="74"/>
      <c r="M256" s="74"/>
    </row>
    <row r="257" spans="1:13" ht="11.25" customHeight="1">
      <c r="E257" s="127" t="s">
        <v>40</v>
      </c>
      <c r="F257" s="43">
        <f>'Liczba uczniów i inne'!E19</f>
        <v>3539</v>
      </c>
      <c r="G257" s="111"/>
      <c r="H257" s="112"/>
      <c r="J257" s="74"/>
      <c r="K257" s="74"/>
      <c r="L257" s="74"/>
      <c r="M257" s="74"/>
    </row>
    <row r="258" spans="1:13" ht="11.25" customHeight="1">
      <c r="E258" s="127" t="s">
        <v>41</v>
      </c>
      <c r="F258" s="44">
        <f>'Liczba uczniów i inne'!E20</f>
        <v>389.45</v>
      </c>
      <c r="G258" s="111"/>
      <c r="H258" s="112"/>
      <c r="J258" s="74"/>
      <c r="K258" s="74"/>
      <c r="L258" s="74"/>
      <c r="M258" s="74"/>
    </row>
    <row r="259" spans="1:13" ht="11.25" customHeight="1">
      <c r="E259" s="127" t="s">
        <v>42</v>
      </c>
      <c r="F259" s="44">
        <f>'Liczba uczniów i inne'!E21</f>
        <v>98.35</v>
      </c>
      <c r="G259" s="111"/>
      <c r="H259" s="112"/>
      <c r="J259" s="74"/>
      <c r="K259" s="74"/>
      <c r="L259" s="74"/>
      <c r="M259" s="74"/>
    </row>
    <row r="260" spans="1:13" ht="6" customHeight="1">
      <c r="E260" s="110" t="s">
        <v>24</v>
      </c>
      <c r="G260" s="111"/>
      <c r="H260" s="112"/>
      <c r="J260" s="74"/>
      <c r="K260" s="74"/>
      <c r="L260" s="74"/>
      <c r="M260" s="74"/>
    </row>
    <row r="261" spans="1:13" s="134" customFormat="1" ht="11.25" customHeight="1">
      <c r="A261" s="74" t="s">
        <v>63</v>
      </c>
      <c r="B261" s="142">
        <v>801</v>
      </c>
      <c r="C261" s="142">
        <v>80101</v>
      </c>
      <c r="D261" s="79" t="s">
        <v>197</v>
      </c>
      <c r="E261" s="110" t="s">
        <v>43</v>
      </c>
      <c r="F261" s="119"/>
      <c r="G261" s="111">
        <f>SUM(G262:G270)</f>
        <v>52805536</v>
      </c>
      <c r="H261" s="112">
        <f>SUM(H262:H270)</f>
        <v>52786981.700000003</v>
      </c>
      <c r="I261" s="78">
        <f t="shared" si="4"/>
        <v>0.99964862964367984</v>
      </c>
      <c r="J261" s="74"/>
      <c r="K261" s="74"/>
      <c r="L261" s="74"/>
      <c r="M261" s="74"/>
    </row>
    <row r="262" spans="1:13" s="134" customFormat="1" ht="11.25" customHeight="1">
      <c r="A262" s="74" t="s">
        <v>63</v>
      </c>
      <c r="B262" s="142">
        <v>801</v>
      </c>
      <c r="C262" s="142">
        <v>80101</v>
      </c>
      <c r="D262" s="128">
        <v>4010</v>
      </c>
      <c r="E262" s="129" t="s">
        <v>44</v>
      </c>
      <c r="F262" s="130"/>
      <c r="G262" s="131">
        <v>7497332</v>
      </c>
      <c r="H262" s="132">
        <v>7487088.7199999997</v>
      </c>
      <c r="I262" s="133">
        <f t="shared" si="4"/>
        <v>0.99863374331028687</v>
      </c>
      <c r="J262" s="74"/>
      <c r="K262" s="74"/>
      <c r="L262" s="74"/>
      <c r="M262" s="74"/>
    </row>
    <row r="263" spans="1:13" s="134" customFormat="1" ht="11.25" customHeight="1">
      <c r="A263" s="74" t="s">
        <v>63</v>
      </c>
      <c r="B263" s="142">
        <v>801</v>
      </c>
      <c r="C263" s="142">
        <v>80101</v>
      </c>
      <c r="D263" s="128">
        <v>4740</v>
      </c>
      <c r="E263" s="129" t="s">
        <v>409</v>
      </c>
      <c r="F263" s="130"/>
      <c r="G263" s="131">
        <v>502818</v>
      </c>
      <c r="H263" s="132">
        <f>489788+13029.33</f>
        <v>502817.33</v>
      </c>
      <c r="I263" s="133">
        <f>IF(SUM(G263=0)," ",(H263/G263))</f>
        <v>0.99999866750991417</v>
      </c>
      <c r="J263" s="74"/>
      <c r="K263" s="74"/>
      <c r="L263" s="74"/>
      <c r="M263" s="74"/>
    </row>
    <row r="264" spans="1:13" s="134" customFormat="1" ht="11.25" customHeight="1">
      <c r="A264" s="74" t="s">
        <v>63</v>
      </c>
      <c r="B264" s="142">
        <v>801</v>
      </c>
      <c r="C264" s="142">
        <v>80101</v>
      </c>
      <c r="D264" s="128">
        <v>4750</v>
      </c>
      <c r="E264" s="129" t="s">
        <v>410</v>
      </c>
      <c r="F264" s="130"/>
      <c r="G264" s="131">
        <v>2094565</v>
      </c>
      <c r="H264" s="132">
        <v>2094565</v>
      </c>
      <c r="I264" s="133">
        <f>IF(SUM(G264=0)," ",(H264/G264))</f>
        <v>1</v>
      </c>
      <c r="J264" s="74"/>
      <c r="K264" s="74"/>
      <c r="L264" s="74"/>
      <c r="M264" s="74"/>
    </row>
    <row r="265" spans="1:13" s="134" customFormat="1" ht="11.25" customHeight="1">
      <c r="A265" s="74" t="s">
        <v>63</v>
      </c>
      <c r="B265" s="142">
        <v>801</v>
      </c>
      <c r="C265" s="142">
        <v>80101</v>
      </c>
      <c r="D265" s="128">
        <v>4790</v>
      </c>
      <c r="E265" s="129" t="s">
        <v>394</v>
      </c>
      <c r="F265" s="130"/>
      <c r="G265" s="131">
        <v>31424116</v>
      </c>
      <c r="H265" s="132">
        <v>31419018.809999999</v>
      </c>
      <c r="I265" s="133">
        <f>IF(SUM(G265=0)," ",(H265/G265))</f>
        <v>0.99983779368686132</v>
      </c>
      <c r="J265" s="74"/>
      <c r="K265" s="74"/>
      <c r="L265" s="74"/>
      <c r="M265" s="74"/>
    </row>
    <row r="266" spans="1:13" s="134" customFormat="1" ht="11.25" customHeight="1">
      <c r="A266" s="74" t="s">
        <v>63</v>
      </c>
      <c r="B266" s="142">
        <v>801</v>
      </c>
      <c r="C266" s="142">
        <v>80101</v>
      </c>
      <c r="D266" s="128">
        <v>4040</v>
      </c>
      <c r="E266" s="129" t="s">
        <v>45</v>
      </c>
      <c r="F266" s="130"/>
      <c r="G266" s="131">
        <v>553155</v>
      </c>
      <c r="H266" s="132">
        <v>553152.02</v>
      </c>
      <c r="I266" s="133">
        <f t="shared" si="4"/>
        <v>0.99999461272156998</v>
      </c>
      <c r="J266" s="74"/>
      <c r="K266" s="74"/>
      <c r="L266" s="74"/>
      <c r="M266" s="74"/>
    </row>
    <row r="267" spans="1:13" s="134" customFormat="1" ht="11.25" customHeight="1">
      <c r="A267" s="74" t="s">
        <v>63</v>
      </c>
      <c r="B267" s="142">
        <v>801</v>
      </c>
      <c r="C267" s="142">
        <v>80101</v>
      </c>
      <c r="D267" s="128">
        <v>4800</v>
      </c>
      <c r="E267" s="129" t="s">
        <v>395</v>
      </c>
      <c r="F267" s="130"/>
      <c r="G267" s="131">
        <v>2439808</v>
      </c>
      <c r="H267" s="132">
        <v>2439805.39</v>
      </c>
      <c r="I267" s="133">
        <f>IF(SUM(G267=0)," ",(H267/G267))</f>
        <v>0.99999893024369135</v>
      </c>
      <c r="J267" s="74"/>
      <c r="K267" s="74"/>
      <c r="L267" s="74"/>
      <c r="M267" s="74"/>
    </row>
    <row r="268" spans="1:13" s="134" customFormat="1" ht="11.25" customHeight="1">
      <c r="A268" s="74" t="s">
        <v>63</v>
      </c>
      <c r="B268" s="142">
        <v>801</v>
      </c>
      <c r="C268" s="142">
        <v>80101</v>
      </c>
      <c r="D268" s="128">
        <v>4170</v>
      </c>
      <c r="E268" s="129" t="s">
        <v>46</v>
      </c>
      <c r="F268" s="119"/>
      <c r="G268" s="131">
        <v>24300</v>
      </c>
      <c r="H268" s="132">
        <v>24200</v>
      </c>
      <c r="I268" s="133">
        <f t="shared" si="4"/>
        <v>0.99588477366255146</v>
      </c>
      <c r="J268" s="74"/>
      <c r="K268" s="74"/>
      <c r="L268" s="74"/>
      <c r="M268" s="74"/>
    </row>
    <row r="269" spans="1:13" s="134" customFormat="1" ht="22.5" hidden="1">
      <c r="A269" s="74" t="s">
        <v>63</v>
      </c>
      <c r="B269" s="142">
        <v>801</v>
      </c>
      <c r="C269" s="142">
        <v>80101</v>
      </c>
      <c r="D269" s="128">
        <v>4840</v>
      </c>
      <c r="E269" s="129" t="s">
        <v>411</v>
      </c>
      <c r="F269" s="119"/>
      <c r="G269" s="131"/>
      <c r="H269" s="132"/>
      <c r="I269" s="133" t="str">
        <f>IF(SUM(G269=0)," ",(H269/G269))</f>
        <v xml:space="preserve"> </v>
      </c>
      <c r="J269" s="74"/>
      <c r="K269" s="74"/>
      <c r="L269" s="74"/>
      <c r="M269" s="74"/>
    </row>
    <row r="270" spans="1:13" s="134" customFormat="1" ht="7.5" customHeight="1">
      <c r="A270" s="79"/>
      <c r="B270" s="79"/>
      <c r="C270" s="79"/>
      <c r="D270" s="79"/>
      <c r="E270" s="129" t="s">
        <v>47</v>
      </c>
      <c r="F270" s="119"/>
      <c r="G270" s="131">
        <f>6902254+718307+139600+500894+8387</f>
        <v>8269442</v>
      </c>
      <c r="H270" s="132">
        <f>6900836.83+717929.55+500894+8385.33+138288.72</f>
        <v>8266334.4299999997</v>
      </c>
      <c r="I270" s="133">
        <f t="shared" si="4"/>
        <v>0.99962421043644778</v>
      </c>
      <c r="J270" s="74"/>
      <c r="K270" s="74"/>
      <c r="L270" s="74"/>
      <c r="M270" s="74"/>
    </row>
    <row r="271" spans="1:13" s="74" customFormat="1" ht="6" customHeight="1">
      <c r="A271" s="79"/>
      <c r="B271" s="79"/>
      <c r="C271" s="79"/>
      <c r="D271" s="79"/>
      <c r="E271" s="164" t="s">
        <v>24</v>
      </c>
      <c r="F271" s="119"/>
      <c r="G271" s="116"/>
      <c r="H271" s="117"/>
      <c r="I271" s="124"/>
    </row>
    <row r="272" spans="1:13" s="139" customFormat="1" ht="11.25" customHeight="1">
      <c r="A272" s="74" t="s">
        <v>63</v>
      </c>
      <c r="B272" s="142">
        <v>801</v>
      </c>
      <c r="C272" s="142">
        <v>80101</v>
      </c>
      <c r="D272" s="143">
        <v>3020</v>
      </c>
      <c r="E272" s="138" t="s">
        <v>161</v>
      </c>
      <c r="G272" s="140">
        <v>94740</v>
      </c>
      <c r="H272" s="141">
        <v>72082.350000000006</v>
      </c>
      <c r="I272" s="78">
        <f t="shared" si="4"/>
        <v>0.76084388853704887</v>
      </c>
      <c r="J272" s="74"/>
      <c r="K272" s="74"/>
      <c r="L272" s="74"/>
      <c r="M272" s="74"/>
    </row>
    <row r="273" spans="1:13" s="139" customFormat="1" ht="11.25" hidden="1" customHeight="1">
      <c r="A273" s="74" t="s">
        <v>63</v>
      </c>
      <c r="B273" s="142">
        <v>801</v>
      </c>
      <c r="C273" s="142">
        <v>80101</v>
      </c>
      <c r="D273" s="143">
        <v>3050</v>
      </c>
      <c r="E273" s="138" t="s">
        <v>178</v>
      </c>
      <c r="G273" s="140"/>
      <c r="H273" s="141"/>
      <c r="I273" s="78" t="str">
        <f t="shared" si="4"/>
        <v xml:space="preserve"> </v>
      </c>
      <c r="J273" s="74"/>
      <c r="K273" s="74"/>
      <c r="L273" s="74"/>
      <c r="M273" s="74"/>
    </row>
    <row r="274" spans="1:13" s="139" customFormat="1" ht="11.25" customHeight="1">
      <c r="A274" s="74" t="s">
        <v>63</v>
      </c>
      <c r="B274" s="142">
        <v>801</v>
      </c>
      <c r="C274" s="142">
        <v>80101</v>
      </c>
      <c r="D274" s="143">
        <v>4140</v>
      </c>
      <c r="E274" s="138" t="s">
        <v>167</v>
      </c>
      <c r="G274" s="140">
        <v>235000</v>
      </c>
      <c r="H274" s="141">
        <v>229942</v>
      </c>
      <c r="I274" s="78">
        <f t="shared" si="4"/>
        <v>0.97847659574468082</v>
      </c>
      <c r="J274" s="74"/>
      <c r="K274" s="74"/>
      <c r="L274" s="74"/>
      <c r="M274" s="74"/>
    </row>
    <row r="275" spans="1:13" s="139" customFormat="1" ht="11.25" customHeight="1">
      <c r="A275" s="74" t="s">
        <v>63</v>
      </c>
      <c r="B275" s="142">
        <v>801</v>
      </c>
      <c r="C275" s="142">
        <v>80101</v>
      </c>
      <c r="D275" s="143">
        <v>4210</v>
      </c>
      <c r="E275" s="138" t="s">
        <v>162</v>
      </c>
      <c r="G275" s="140">
        <v>1545099</v>
      </c>
      <c r="H275" s="141">
        <f>1527146.2+5624.88</f>
        <v>1532771.0799999998</v>
      </c>
      <c r="I275" s="78">
        <f t="shared" si="4"/>
        <v>0.9920212750121512</v>
      </c>
      <c r="J275" s="74"/>
      <c r="K275" s="74"/>
      <c r="L275" s="74"/>
      <c r="M275" s="74"/>
    </row>
    <row r="276" spans="1:13" s="139" customFormat="1" ht="11.25" hidden="1" customHeight="1">
      <c r="A276" s="74" t="s">
        <v>63</v>
      </c>
      <c r="B276" s="142">
        <v>801</v>
      </c>
      <c r="C276" s="142">
        <v>80101</v>
      </c>
      <c r="D276" s="143">
        <v>4220</v>
      </c>
      <c r="E276" s="138" t="s">
        <v>172</v>
      </c>
      <c r="G276" s="140"/>
      <c r="H276" s="141"/>
      <c r="I276" s="78" t="str">
        <f t="shared" si="4"/>
        <v xml:space="preserve"> </v>
      </c>
      <c r="J276" s="74"/>
      <c r="K276" s="74"/>
      <c r="L276" s="74"/>
      <c r="M276" s="74"/>
    </row>
    <row r="277" spans="1:13" s="139" customFormat="1" ht="11.25" customHeight="1">
      <c r="A277" s="74" t="s">
        <v>63</v>
      </c>
      <c r="B277" s="142">
        <v>801</v>
      </c>
      <c r="C277" s="142">
        <v>80101</v>
      </c>
      <c r="D277" s="143">
        <v>4240</v>
      </c>
      <c r="E277" s="138" t="s">
        <v>213</v>
      </c>
      <c r="G277" s="140">
        <v>800696</v>
      </c>
      <c r="H277" s="141">
        <f>674515.22+38976.03</f>
        <v>713491.25</v>
      </c>
      <c r="I277" s="78">
        <f t="shared" si="4"/>
        <v>0.89108881523074923</v>
      </c>
      <c r="J277" s="74"/>
      <c r="K277" s="74"/>
      <c r="L277" s="74"/>
      <c r="M277" s="74"/>
    </row>
    <row r="278" spans="1:13" s="139" customFormat="1" ht="11.25" customHeight="1">
      <c r="A278" s="74" t="s">
        <v>63</v>
      </c>
      <c r="B278" s="142">
        <v>801</v>
      </c>
      <c r="C278" s="142">
        <v>80101</v>
      </c>
      <c r="D278" s="143">
        <v>4260</v>
      </c>
      <c r="E278" s="138" t="s">
        <v>163</v>
      </c>
      <c r="G278" s="140">
        <v>3189563</v>
      </c>
      <c r="H278" s="141">
        <v>3032615.6</v>
      </c>
      <c r="I278" s="78">
        <f t="shared" si="4"/>
        <v>0.95079344725280546</v>
      </c>
      <c r="J278" s="74"/>
      <c r="K278" s="74"/>
      <c r="L278" s="74"/>
      <c r="M278" s="74"/>
    </row>
    <row r="279" spans="1:13" s="139" customFormat="1" ht="11.25" customHeight="1">
      <c r="A279" s="74" t="s">
        <v>63</v>
      </c>
      <c r="B279" s="142">
        <v>801</v>
      </c>
      <c r="C279" s="142">
        <v>80101</v>
      </c>
      <c r="D279" s="143">
        <v>4280</v>
      </c>
      <c r="E279" s="138" t="s">
        <v>164</v>
      </c>
      <c r="G279" s="140">
        <v>47434</v>
      </c>
      <c r="H279" s="141">
        <v>37707</v>
      </c>
      <c r="I279" s="78">
        <f t="shared" si="4"/>
        <v>0.79493612176919515</v>
      </c>
      <c r="J279" s="74"/>
      <c r="K279" s="74"/>
      <c r="L279" s="74"/>
      <c r="M279" s="74"/>
    </row>
    <row r="280" spans="1:13" s="139" customFormat="1" ht="11.25" customHeight="1">
      <c r="A280" s="74" t="s">
        <v>63</v>
      </c>
      <c r="B280" s="142">
        <v>801</v>
      </c>
      <c r="C280" s="142">
        <v>80101</v>
      </c>
      <c r="D280" s="143">
        <v>4300</v>
      </c>
      <c r="E280" s="138" t="s">
        <v>165</v>
      </c>
      <c r="G280" s="140">
        <v>719595</v>
      </c>
      <c r="H280" s="141">
        <f>664711.96+2520</f>
        <v>667231.96</v>
      </c>
      <c r="I280" s="78">
        <f t="shared" si="4"/>
        <v>0.92723262390650296</v>
      </c>
      <c r="J280" s="74"/>
      <c r="K280" s="74"/>
      <c r="L280" s="74"/>
      <c r="M280" s="74"/>
    </row>
    <row r="281" spans="1:13" s="139" customFormat="1" ht="22.5" hidden="1">
      <c r="A281" s="74" t="s">
        <v>63</v>
      </c>
      <c r="B281" s="142">
        <v>801</v>
      </c>
      <c r="C281" s="142">
        <v>80101</v>
      </c>
      <c r="D281" s="128">
        <v>4350</v>
      </c>
      <c r="E281" s="138" t="s">
        <v>414</v>
      </c>
      <c r="G281" s="140"/>
      <c r="H281" s="141"/>
      <c r="I281" s="78" t="str">
        <f>IF(SUM(G281=0)," ",(H281/G281))</f>
        <v xml:space="preserve"> </v>
      </c>
      <c r="J281" s="74"/>
      <c r="K281" s="74"/>
      <c r="L281" s="74"/>
      <c r="M281" s="74"/>
    </row>
    <row r="282" spans="1:13" s="139" customFormat="1" ht="11.25" customHeight="1">
      <c r="A282" s="74" t="s">
        <v>63</v>
      </c>
      <c r="B282" s="142">
        <v>801</v>
      </c>
      <c r="C282" s="142">
        <v>80101</v>
      </c>
      <c r="D282" s="143">
        <v>4360</v>
      </c>
      <c r="E282" s="138" t="s">
        <v>202</v>
      </c>
      <c r="G282" s="140">
        <v>45900</v>
      </c>
      <c r="H282" s="141">
        <v>41867.620000000003</v>
      </c>
      <c r="I282" s="78">
        <f>IF(SUM(G282=0)," ",(H282/G282))</f>
        <v>0.91214858387799569</v>
      </c>
      <c r="J282" s="74"/>
      <c r="K282" s="74"/>
      <c r="L282" s="74"/>
      <c r="M282" s="74"/>
    </row>
    <row r="283" spans="1:13" s="139" customFormat="1" ht="11.25" hidden="1" customHeight="1">
      <c r="A283" s="74" t="s">
        <v>63</v>
      </c>
      <c r="B283" s="142">
        <v>801</v>
      </c>
      <c r="C283" s="142">
        <v>80101</v>
      </c>
      <c r="D283" s="137">
        <v>4370</v>
      </c>
      <c r="E283" s="138" t="s">
        <v>413</v>
      </c>
      <c r="G283" s="140"/>
      <c r="H283" s="141"/>
      <c r="I283" s="78" t="str">
        <f>IF(SUM(G283=0)," ",(H283/G283))</f>
        <v xml:space="preserve"> </v>
      </c>
      <c r="J283" s="74"/>
      <c r="K283" s="74"/>
      <c r="L283" s="74"/>
      <c r="M283" s="74"/>
    </row>
    <row r="284" spans="1:13" s="139" customFormat="1" ht="11.25" hidden="1" customHeight="1">
      <c r="A284" s="74" t="s">
        <v>63</v>
      </c>
      <c r="B284" s="142">
        <v>801</v>
      </c>
      <c r="C284" s="142">
        <v>80101</v>
      </c>
      <c r="D284" s="143">
        <v>4380</v>
      </c>
      <c r="E284" s="138" t="s">
        <v>356</v>
      </c>
      <c r="G284" s="140"/>
      <c r="H284" s="141"/>
      <c r="I284" s="78" t="str">
        <f t="shared" si="4"/>
        <v xml:space="preserve"> </v>
      </c>
      <c r="J284" s="74"/>
      <c r="K284" s="74"/>
      <c r="L284" s="74"/>
      <c r="M284" s="74"/>
    </row>
    <row r="285" spans="1:13" s="139" customFormat="1" ht="11.25" customHeight="1">
      <c r="A285" s="74" t="s">
        <v>63</v>
      </c>
      <c r="B285" s="142">
        <v>801</v>
      </c>
      <c r="C285" s="142">
        <v>80101</v>
      </c>
      <c r="D285" s="143">
        <v>4390</v>
      </c>
      <c r="E285" s="138" t="s">
        <v>169</v>
      </c>
      <c r="G285" s="140">
        <v>1170</v>
      </c>
      <c r="H285" s="141">
        <v>1104.49</v>
      </c>
      <c r="I285" s="78">
        <f t="shared" si="4"/>
        <v>0.94400854700854697</v>
      </c>
      <c r="J285" s="74"/>
      <c r="K285" s="74"/>
      <c r="L285" s="74"/>
      <c r="M285" s="74"/>
    </row>
    <row r="286" spans="1:13" s="139" customFormat="1" ht="11.25" hidden="1" customHeight="1">
      <c r="A286" s="74" t="s">
        <v>63</v>
      </c>
      <c r="B286" s="142">
        <v>801</v>
      </c>
      <c r="C286" s="142">
        <v>80101</v>
      </c>
      <c r="D286" s="143">
        <v>4400</v>
      </c>
      <c r="E286" s="138" t="s">
        <v>170</v>
      </c>
      <c r="G286" s="168"/>
      <c r="H286" s="169"/>
      <c r="I286" s="78" t="str">
        <f t="shared" si="4"/>
        <v xml:space="preserve"> </v>
      </c>
      <c r="J286" s="74"/>
      <c r="K286" s="74"/>
      <c r="L286" s="74"/>
      <c r="M286" s="74"/>
    </row>
    <row r="287" spans="1:13" s="139" customFormat="1" ht="11.25" customHeight="1">
      <c r="A287" s="74" t="s">
        <v>63</v>
      </c>
      <c r="B287" s="142">
        <v>801</v>
      </c>
      <c r="C287" s="142">
        <v>80101</v>
      </c>
      <c r="D287" s="143">
        <v>4410</v>
      </c>
      <c r="E287" s="138" t="s">
        <v>199</v>
      </c>
      <c r="G287" s="140">
        <v>5600</v>
      </c>
      <c r="H287" s="141">
        <v>5588.4</v>
      </c>
      <c r="I287" s="78">
        <f t="shared" si="4"/>
        <v>0.99792857142857139</v>
      </c>
      <c r="J287" s="74"/>
      <c r="K287" s="74"/>
      <c r="L287" s="74"/>
      <c r="M287" s="74"/>
    </row>
    <row r="288" spans="1:13" s="139" customFormat="1" ht="11.25" hidden="1" customHeight="1">
      <c r="A288" s="74" t="s">
        <v>63</v>
      </c>
      <c r="B288" s="142">
        <v>801</v>
      </c>
      <c r="C288" s="142">
        <v>80101</v>
      </c>
      <c r="D288" s="143">
        <v>4420</v>
      </c>
      <c r="E288" s="138" t="s">
        <v>200</v>
      </c>
      <c r="G288" s="168"/>
      <c r="H288" s="169"/>
      <c r="I288" s="78" t="str">
        <f t="shared" si="4"/>
        <v xml:space="preserve"> </v>
      </c>
      <c r="J288" s="74"/>
      <c r="K288" s="74"/>
      <c r="L288" s="74"/>
      <c r="M288" s="74"/>
    </row>
    <row r="289" spans="1:13" s="139" customFormat="1" ht="11.25" customHeight="1">
      <c r="A289" s="74" t="s">
        <v>63</v>
      </c>
      <c r="B289" s="142">
        <v>801</v>
      </c>
      <c r="C289" s="142">
        <v>80101</v>
      </c>
      <c r="D289" s="143">
        <v>4430</v>
      </c>
      <c r="E289" s="138" t="s">
        <v>171</v>
      </c>
      <c r="G289" s="140">
        <v>9500</v>
      </c>
      <c r="H289" s="141">
        <v>2362</v>
      </c>
      <c r="I289" s="78">
        <f t="shared" si="4"/>
        <v>0.24863157894736843</v>
      </c>
      <c r="J289" s="74"/>
      <c r="K289" s="74"/>
      <c r="L289" s="74"/>
      <c r="M289" s="74"/>
    </row>
    <row r="290" spans="1:13" s="139" customFormat="1" ht="11.25" customHeight="1">
      <c r="A290" s="74" t="s">
        <v>63</v>
      </c>
      <c r="B290" s="142">
        <v>801</v>
      </c>
      <c r="C290" s="142">
        <v>80101</v>
      </c>
      <c r="D290" s="143">
        <v>4440</v>
      </c>
      <c r="E290" s="138" t="s">
        <v>166</v>
      </c>
      <c r="G290" s="140">
        <v>2158634</v>
      </c>
      <c r="H290" s="141">
        <v>2158634</v>
      </c>
      <c r="I290" s="78">
        <f>IF(SUM(G290=0)," ",(H290/G290))</f>
        <v>1</v>
      </c>
      <c r="J290" s="74"/>
      <c r="K290" s="74"/>
      <c r="L290" s="74"/>
      <c r="M290" s="74"/>
    </row>
    <row r="291" spans="1:13" s="139" customFormat="1" ht="11.25" hidden="1" customHeight="1">
      <c r="A291" s="74" t="s">
        <v>63</v>
      </c>
      <c r="B291" s="142">
        <v>801</v>
      </c>
      <c r="C291" s="142">
        <v>80101</v>
      </c>
      <c r="D291" s="143">
        <v>4480</v>
      </c>
      <c r="E291" s="138" t="s">
        <v>173</v>
      </c>
      <c r="G291" s="140"/>
      <c r="H291" s="141"/>
      <c r="I291" s="78" t="str">
        <f>IF(SUM(G291=0)," ",(H291/G291))</f>
        <v xml:space="preserve"> </v>
      </c>
      <c r="J291" s="74"/>
      <c r="K291" s="74"/>
      <c r="L291" s="74"/>
      <c r="M291" s="74"/>
    </row>
    <row r="292" spans="1:13" s="139" customFormat="1" ht="11.25" hidden="1" customHeight="1">
      <c r="A292" s="74" t="s">
        <v>63</v>
      </c>
      <c r="B292" s="142">
        <v>801</v>
      </c>
      <c r="C292" s="142">
        <v>80101</v>
      </c>
      <c r="D292" s="143">
        <v>4500</v>
      </c>
      <c r="E292" s="138" t="s">
        <v>180</v>
      </c>
      <c r="G292" s="168"/>
      <c r="H292" s="169"/>
      <c r="I292" s="78" t="str">
        <f t="shared" si="4"/>
        <v xml:space="preserve"> </v>
      </c>
      <c r="J292" s="74"/>
      <c r="K292" s="74"/>
      <c r="L292" s="74"/>
      <c r="M292" s="74"/>
    </row>
    <row r="293" spans="1:13" s="139" customFormat="1" ht="11.25" hidden="1" customHeight="1">
      <c r="A293" s="74" t="s">
        <v>63</v>
      </c>
      <c r="B293" s="142">
        <v>801</v>
      </c>
      <c r="C293" s="142">
        <v>80101</v>
      </c>
      <c r="D293" s="143">
        <v>4510</v>
      </c>
      <c r="E293" s="138" t="s">
        <v>174</v>
      </c>
      <c r="G293" s="140"/>
      <c r="H293" s="141"/>
      <c r="I293" s="78" t="str">
        <f t="shared" si="4"/>
        <v xml:space="preserve"> </v>
      </c>
      <c r="J293" s="74"/>
      <c r="K293" s="74"/>
      <c r="L293" s="74"/>
      <c r="M293" s="74"/>
    </row>
    <row r="294" spans="1:13" s="139" customFormat="1" ht="11.25" customHeight="1">
      <c r="A294" s="74" t="s">
        <v>63</v>
      </c>
      <c r="B294" s="142">
        <v>801</v>
      </c>
      <c r="C294" s="142">
        <v>80101</v>
      </c>
      <c r="D294" s="143">
        <v>4520</v>
      </c>
      <c r="E294" s="138" t="s">
        <v>175</v>
      </c>
      <c r="G294" s="140">
        <v>168500</v>
      </c>
      <c r="H294" s="141">
        <v>166866.57999999999</v>
      </c>
      <c r="I294" s="78">
        <f t="shared" si="4"/>
        <v>0.99030611275964386</v>
      </c>
      <c r="J294" s="74"/>
      <c r="K294" s="74"/>
      <c r="L294" s="74"/>
      <c r="M294" s="74"/>
    </row>
    <row r="295" spans="1:13" s="139" customFormat="1" ht="11.25" hidden="1" customHeight="1">
      <c r="A295" s="74" t="s">
        <v>63</v>
      </c>
      <c r="B295" s="142">
        <v>801</v>
      </c>
      <c r="C295" s="142">
        <v>80101</v>
      </c>
      <c r="D295" s="137">
        <v>4530</v>
      </c>
      <c r="E295" s="138" t="s">
        <v>179</v>
      </c>
      <c r="G295" s="140"/>
      <c r="H295" s="141"/>
      <c r="I295" s="78" t="str">
        <f t="shared" si="4"/>
        <v xml:space="preserve"> </v>
      </c>
      <c r="J295" s="74"/>
      <c r="K295" s="74"/>
      <c r="L295" s="74"/>
      <c r="M295" s="74"/>
    </row>
    <row r="296" spans="1:13" s="139" customFormat="1" ht="11.25" hidden="1" customHeight="1">
      <c r="A296" s="74" t="s">
        <v>63</v>
      </c>
      <c r="B296" s="142">
        <v>801</v>
      </c>
      <c r="C296" s="142">
        <v>80101</v>
      </c>
      <c r="D296" s="137">
        <v>4570</v>
      </c>
      <c r="E296" s="138" t="s">
        <v>267</v>
      </c>
      <c r="G296" s="140"/>
      <c r="H296" s="141"/>
      <c r="I296" s="78" t="str">
        <f t="shared" si="4"/>
        <v xml:space="preserve"> </v>
      </c>
      <c r="J296" s="74"/>
      <c r="K296" s="74"/>
      <c r="L296" s="74"/>
      <c r="M296" s="74"/>
    </row>
    <row r="297" spans="1:13" s="139" customFormat="1" ht="11.25" hidden="1" customHeight="1">
      <c r="A297" s="74" t="s">
        <v>63</v>
      </c>
      <c r="B297" s="142">
        <v>801</v>
      </c>
      <c r="C297" s="142">
        <v>80101</v>
      </c>
      <c r="D297" s="143">
        <v>4580</v>
      </c>
      <c r="E297" s="138" t="s">
        <v>176</v>
      </c>
      <c r="G297" s="140"/>
      <c r="H297" s="141"/>
      <c r="I297" s="78" t="str">
        <f t="shared" si="4"/>
        <v xml:space="preserve"> </v>
      </c>
      <c r="J297" s="74"/>
      <c r="K297" s="74"/>
      <c r="L297" s="74"/>
      <c r="M297" s="74"/>
    </row>
    <row r="298" spans="1:13" s="139" customFormat="1" ht="11.25" hidden="1" customHeight="1">
      <c r="A298" s="74" t="s">
        <v>63</v>
      </c>
      <c r="B298" s="142">
        <v>801</v>
      </c>
      <c r="C298" s="142">
        <v>80101</v>
      </c>
      <c r="D298" s="143">
        <v>4590</v>
      </c>
      <c r="E298" s="138" t="s">
        <v>177</v>
      </c>
      <c r="G298" s="140"/>
      <c r="H298" s="141"/>
      <c r="I298" s="78" t="str">
        <f t="shared" si="4"/>
        <v xml:space="preserve"> </v>
      </c>
      <c r="J298" s="74"/>
      <c r="K298" s="74"/>
      <c r="L298" s="74"/>
      <c r="M298" s="74"/>
    </row>
    <row r="299" spans="1:13" s="139" customFormat="1" ht="22.5" hidden="1" customHeight="1">
      <c r="A299" s="74" t="s">
        <v>63</v>
      </c>
      <c r="B299" s="142">
        <v>801</v>
      </c>
      <c r="C299" s="142">
        <v>80101</v>
      </c>
      <c r="D299" s="143">
        <v>4600</v>
      </c>
      <c r="E299" s="110" t="s">
        <v>359</v>
      </c>
      <c r="G299" s="140"/>
      <c r="H299" s="141"/>
      <c r="I299" s="78" t="str">
        <f t="shared" si="4"/>
        <v xml:space="preserve"> </v>
      </c>
      <c r="J299" s="74"/>
      <c r="K299" s="74"/>
      <c r="L299" s="74"/>
      <c r="M299" s="74"/>
    </row>
    <row r="300" spans="1:13" s="139" customFormat="1" ht="11.25" hidden="1" customHeight="1">
      <c r="A300" s="74" t="s">
        <v>63</v>
      </c>
      <c r="B300" s="142">
        <v>801</v>
      </c>
      <c r="C300" s="142">
        <v>80101</v>
      </c>
      <c r="D300" s="143">
        <v>4610</v>
      </c>
      <c r="E300" s="138" t="s">
        <v>168</v>
      </c>
      <c r="G300" s="140"/>
      <c r="H300" s="141"/>
      <c r="I300" s="78" t="str">
        <f t="shared" si="4"/>
        <v xml:space="preserve"> </v>
      </c>
      <c r="J300" s="74"/>
      <c r="K300" s="74"/>
      <c r="L300" s="74"/>
      <c r="M300" s="74"/>
    </row>
    <row r="301" spans="1:13" s="139" customFormat="1" ht="11.25" customHeight="1">
      <c r="A301" s="74" t="s">
        <v>63</v>
      </c>
      <c r="B301" s="142">
        <v>801</v>
      </c>
      <c r="C301" s="142">
        <v>80101</v>
      </c>
      <c r="D301" s="143">
        <v>4700</v>
      </c>
      <c r="E301" s="138" t="s">
        <v>198</v>
      </c>
      <c r="G301" s="140">
        <v>72940</v>
      </c>
      <c r="H301" s="141">
        <v>72043.399999999994</v>
      </c>
      <c r="I301" s="78">
        <f t="shared" si="4"/>
        <v>0.98770770496298321</v>
      </c>
      <c r="J301" s="74"/>
      <c r="K301" s="74"/>
      <c r="L301" s="74"/>
      <c r="M301" s="74"/>
    </row>
    <row r="302" spans="1:13" s="139" customFormat="1" ht="11.25" hidden="1" customHeight="1">
      <c r="A302" s="74" t="s">
        <v>63</v>
      </c>
      <c r="B302" s="142">
        <v>801</v>
      </c>
      <c r="C302" s="142">
        <v>80101</v>
      </c>
      <c r="D302" s="137">
        <v>4860</v>
      </c>
      <c r="E302" s="138" t="s">
        <v>412</v>
      </c>
      <c r="G302" s="140"/>
      <c r="H302" s="141"/>
      <c r="I302" s="78" t="str">
        <f>IF(SUM(G302=0)," ",(H302/G302))</f>
        <v xml:space="preserve"> </v>
      </c>
      <c r="J302" s="74"/>
      <c r="K302" s="74"/>
      <c r="L302" s="74"/>
      <c r="M302" s="74"/>
    </row>
    <row r="303" spans="1:13" s="225" customFormat="1" ht="11.25" hidden="1" customHeight="1">
      <c r="A303" s="74" t="s">
        <v>63</v>
      </c>
      <c r="B303" s="142">
        <v>801</v>
      </c>
      <c r="C303" s="142">
        <v>80101</v>
      </c>
      <c r="D303" s="143">
        <v>4990</v>
      </c>
      <c r="E303" s="138" t="s">
        <v>182</v>
      </c>
      <c r="G303" s="140"/>
      <c r="H303" s="141"/>
      <c r="I303" s="78" t="str">
        <f t="shared" si="4"/>
        <v xml:space="preserve"> </v>
      </c>
      <c r="J303" s="74"/>
      <c r="K303" s="74"/>
      <c r="L303" s="74"/>
      <c r="M303" s="74"/>
    </row>
    <row r="304" spans="1:13" s="225" customFormat="1" ht="6" hidden="1" customHeight="1">
      <c r="A304" s="74"/>
      <c r="B304" s="142"/>
      <c r="C304" s="142"/>
      <c r="D304" s="143"/>
      <c r="E304" s="138"/>
      <c r="G304" s="111"/>
      <c r="H304" s="112"/>
      <c r="I304" s="133"/>
      <c r="J304" s="74"/>
      <c r="K304" s="74"/>
      <c r="L304" s="74"/>
      <c r="M304" s="74"/>
    </row>
    <row r="305" spans="1:9" s="74" customFormat="1" ht="11.25" hidden="1" customHeight="1">
      <c r="A305" s="79"/>
      <c r="B305" s="79"/>
      <c r="C305" s="79"/>
      <c r="D305" s="79"/>
      <c r="E305" s="114" t="s">
        <v>447</v>
      </c>
      <c r="F305" s="115"/>
      <c r="G305" s="149"/>
      <c r="H305" s="150"/>
      <c r="I305" s="122" t="str">
        <f t="shared" si="4"/>
        <v xml:space="preserve"> </v>
      </c>
    </row>
    <row r="306" spans="1:9" s="74" customFormat="1" ht="6" hidden="1" customHeight="1">
      <c r="A306" s="79"/>
      <c r="B306" s="79"/>
      <c r="C306" s="79"/>
      <c r="D306" s="79"/>
      <c r="E306" s="75" t="s">
        <v>24</v>
      </c>
      <c r="F306" s="76"/>
      <c r="G306" s="116"/>
      <c r="H306" s="117"/>
      <c r="I306" s="124"/>
    </row>
    <row r="307" spans="1:9" s="74" customFormat="1" ht="11.25" hidden="1" customHeight="1">
      <c r="A307" s="79"/>
      <c r="B307" s="79"/>
      <c r="C307" s="79"/>
      <c r="D307" s="79"/>
      <c r="E307" s="75" t="s">
        <v>224</v>
      </c>
      <c r="F307" s="76"/>
      <c r="G307" s="116"/>
      <c r="H307" s="117"/>
      <c r="I307" s="124"/>
    </row>
    <row r="308" spans="1:9" s="74" customFormat="1" ht="6" hidden="1" customHeight="1">
      <c r="A308" s="79"/>
      <c r="B308" s="79"/>
      <c r="C308" s="79"/>
      <c r="D308" s="79"/>
      <c r="E308" s="75"/>
      <c r="F308" s="76"/>
      <c r="G308" s="116"/>
      <c r="H308" s="117"/>
      <c r="I308" s="124"/>
    </row>
    <row r="309" spans="1:9" s="74" customFormat="1" ht="11.25" hidden="1" customHeight="1">
      <c r="A309" s="79"/>
      <c r="B309" s="79"/>
      <c r="C309" s="79"/>
      <c r="D309" s="79"/>
      <c r="E309" s="114" t="s">
        <v>418</v>
      </c>
      <c r="F309" s="115"/>
      <c r="G309" s="111">
        <f>G311+G361</f>
        <v>0</v>
      </c>
      <c r="H309" s="112">
        <f>H311+H361</f>
        <v>0</v>
      </c>
      <c r="I309" s="124" t="str">
        <f t="shared" si="4"/>
        <v xml:space="preserve"> </v>
      </c>
    </row>
    <row r="310" spans="1:9" s="74" customFormat="1" ht="6" hidden="1" customHeight="1">
      <c r="A310" s="79"/>
      <c r="B310" s="79"/>
      <c r="C310" s="79"/>
      <c r="D310" s="79"/>
      <c r="E310" s="123" t="s">
        <v>24</v>
      </c>
      <c r="F310" s="158"/>
      <c r="G310" s="111"/>
      <c r="H310" s="112"/>
      <c r="I310" s="124"/>
    </row>
    <row r="311" spans="1:9" s="74" customFormat="1" ht="11.25" hidden="1" customHeight="1">
      <c r="A311" s="79"/>
      <c r="B311" s="79"/>
      <c r="C311" s="79"/>
      <c r="D311" s="79"/>
      <c r="E311" s="114" t="s">
        <v>424</v>
      </c>
      <c r="F311" s="115"/>
      <c r="G311" s="111">
        <f>G319+(SUM(G330:G359))</f>
        <v>0</v>
      </c>
      <c r="H311" s="112">
        <f>H319+(SUM(H330:H359))</f>
        <v>0</v>
      </c>
      <c r="I311" s="124" t="str">
        <f t="shared" si="4"/>
        <v xml:space="preserve"> </v>
      </c>
    </row>
    <row r="312" spans="1:9" s="74" customFormat="1" ht="11.25" hidden="1" customHeight="1">
      <c r="A312" s="79"/>
      <c r="E312" s="75" t="s">
        <v>24</v>
      </c>
      <c r="F312" s="76"/>
      <c r="G312" s="116"/>
      <c r="H312" s="117"/>
      <c r="I312" s="124"/>
    </row>
    <row r="313" spans="1:9" s="74" customFormat="1" ht="11.25" hidden="1" customHeight="1">
      <c r="A313" s="79"/>
      <c r="B313" s="79"/>
      <c r="C313" s="79"/>
      <c r="D313" s="79"/>
      <c r="E313" s="125" t="s">
        <v>38</v>
      </c>
      <c r="F313" s="126"/>
      <c r="G313" s="116"/>
      <c r="H313" s="117"/>
      <c r="I313" s="124"/>
    </row>
    <row r="314" spans="1:9" s="74" customFormat="1" ht="11.25" hidden="1" customHeight="1">
      <c r="A314" s="79"/>
      <c r="B314" s="79"/>
      <c r="C314" s="79"/>
      <c r="D314" s="79"/>
      <c r="E314" s="127" t="s">
        <v>39</v>
      </c>
      <c r="F314" s="43">
        <f>'Liczba uczniów i inne'!E72</f>
        <v>0</v>
      </c>
      <c r="G314" s="116"/>
      <c r="H314" s="117"/>
      <c r="I314" s="124"/>
    </row>
    <row r="315" spans="1:9" s="74" customFormat="1" ht="11.25" hidden="1" customHeight="1">
      <c r="A315" s="79"/>
      <c r="B315" s="79"/>
      <c r="C315" s="79"/>
      <c r="D315" s="79"/>
      <c r="E315" s="127" t="s">
        <v>40</v>
      </c>
      <c r="F315" s="43">
        <f>'Liczba uczniów i inne'!E73</f>
        <v>0</v>
      </c>
      <c r="G315" s="116"/>
      <c r="H315" s="117"/>
      <c r="I315" s="124"/>
    </row>
    <row r="316" spans="1:9" s="74" customFormat="1" ht="11.25" hidden="1" customHeight="1">
      <c r="A316" s="79"/>
      <c r="B316" s="79"/>
      <c r="C316" s="79"/>
      <c r="D316" s="79"/>
      <c r="E316" s="127" t="s">
        <v>41</v>
      </c>
      <c r="F316" s="44">
        <f>'Liczba uczniów i inne'!E74</f>
        <v>0</v>
      </c>
      <c r="G316" s="116"/>
      <c r="H316" s="117"/>
      <c r="I316" s="124"/>
    </row>
    <row r="317" spans="1:9" s="74" customFormat="1" ht="11.25" hidden="1" customHeight="1">
      <c r="A317" s="79"/>
      <c r="B317" s="79"/>
      <c r="C317" s="79"/>
      <c r="D317" s="79"/>
      <c r="E317" s="127" t="s">
        <v>42</v>
      </c>
      <c r="F317" s="44">
        <f>'Liczba uczniów i inne'!E75</f>
        <v>0</v>
      </c>
      <c r="G317" s="116"/>
      <c r="H317" s="117"/>
      <c r="I317" s="124"/>
    </row>
    <row r="318" spans="1:9" s="74" customFormat="1" ht="6" hidden="1" customHeight="1">
      <c r="A318" s="79"/>
      <c r="B318" s="79"/>
      <c r="C318" s="79"/>
      <c r="D318" s="79"/>
      <c r="E318" s="110" t="s">
        <v>24</v>
      </c>
      <c r="F318" s="76"/>
      <c r="G318" s="116"/>
      <c r="H318" s="117"/>
      <c r="I318" s="124"/>
    </row>
    <row r="319" spans="1:9" s="74" customFormat="1" ht="11.25" hidden="1" customHeight="1">
      <c r="A319" s="74" t="s">
        <v>63</v>
      </c>
      <c r="B319" s="142">
        <v>801</v>
      </c>
      <c r="C319" s="142">
        <v>80108</v>
      </c>
      <c r="D319" s="79" t="s">
        <v>197</v>
      </c>
      <c r="E319" s="110" t="s">
        <v>43</v>
      </c>
      <c r="F319" s="119"/>
      <c r="G319" s="111">
        <f>SUM(G320:G328)</f>
        <v>0</v>
      </c>
      <c r="H319" s="112">
        <f>SUM(H320:H328)</f>
        <v>0</v>
      </c>
      <c r="I319" s="124" t="str">
        <f t="shared" si="4"/>
        <v xml:space="preserve"> </v>
      </c>
    </row>
    <row r="320" spans="1:9" s="74" customFormat="1" ht="11.25" hidden="1" customHeight="1">
      <c r="A320" s="74" t="s">
        <v>63</v>
      </c>
      <c r="B320" s="142">
        <v>801</v>
      </c>
      <c r="C320" s="142">
        <v>80108</v>
      </c>
      <c r="D320" s="128">
        <v>4010</v>
      </c>
      <c r="E320" s="129" t="s">
        <v>44</v>
      </c>
      <c r="F320" s="130"/>
      <c r="G320" s="186"/>
      <c r="H320" s="190"/>
      <c r="I320" s="124"/>
    </row>
    <row r="321" spans="1:9" s="74" customFormat="1" ht="11.25" hidden="1" customHeight="1">
      <c r="A321" s="74" t="s">
        <v>63</v>
      </c>
      <c r="B321" s="142">
        <v>801</v>
      </c>
      <c r="C321" s="142">
        <v>80108</v>
      </c>
      <c r="D321" s="128">
        <v>4740</v>
      </c>
      <c r="E321" s="129" t="s">
        <v>409</v>
      </c>
      <c r="F321" s="130"/>
      <c r="G321" s="186"/>
      <c r="H321" s="190"/>
      <c r="I321" s="124"/>
    </row>
    <row r="322" spans="1:9" s="74" customFormat="1" ht="11.25" hidden="1" customHeight="1">
      <c r="A322" s="74" t="s">
        <v>63</v>
      </c>
      <c r="B322" s="142">
        <v>801</v>
      </c>
      <c r="C322" s="142">
        <v>80108</v>
      </c>
      <c r="D322" s="128">
        <v>4750</v>
      </c>
      <c r="E322" s="129" t="s">
        <v>410</v>
      </c>
      <c r="F322" s="130"/>
      <c r="G322" s="186"/>
      <c r="H322" s="190"/>
      <c r="I322" s="124"/>
    </row>
    <row r="323" spans="1:9" s="74" customFormat="1" ht="11.25" hidden="1" customHeight="1">
      <c r="A323" s="74" t="s">
        <v>63</v>
      </c>
      <c r="B323" s="142">
        <v>801</v>
      </c>
      <c r="C323" s="142">
        <v>80108</v>
      </c>
      <c r="D323" s="128">
        <v>4790</v>
      </c>
      <c r="E323" s="129" t="s">
        <v>394</v>
      </c>
      <c r="F323" s="130"/>
      <c r="G323" s="186"/>
      <c r="H323" s="190"/>
      <c r="I323" s="124"/>
    </row>
    <row r="324" spans="1:9" s="74" customFormat="1" ht="11.25" hidden="1" customHeight="1">
      <c r="A324" s="74" t="s">
        <v>63</v>
      </c>
      <c r="B324" s="142">
        <v>801</v>
      </c>
      <c r="C324" s="142">
        <v>80108</v>
      </c>
      <c r="D324" s="128">
        <v>4040</v>
      </c>
      <c r="E324" s="129" t="s">
        <v>419</v>
      </c>
      <c r="F324" s="130"/>
      <c r="G324" s="186"/>
      <c r="H324" s="190"/>
      <c r="I324" s="124"/>
    </row>
    <row r="325" spans="1:9" s="74" customFormat="1" ht="11.25" hidden="1" customHeight="1">
      <c r="A325" s="74" t="s">
        <v>63</v>
      </c>
      <c r="B325" s="142">
        <v>801</v>
      </c>
      <c r="C325" s="142">
        <v>80108</v>
      </c>
      <c r="D325" s="128">
        <v>4800</v>
      </c>
      <c r="E325" s="129" t="s">
        <v>420</v>
      </c>
      <c r="F325" s="130"/>
      <c r="G325" s="186"/>
      <c r="H325" s="190"/>
      <c r="I325" s="124"/>
    </row>
    <row r="326" spans="1:9" s="74" customFormat="1" ht="11.25" hidden="1" customHeight="1">
      <c r="A326" s="74" t="s">
        <v>63</v>
      </c>
      <c r="B326" s="142">
        <v>801</v>
      </c>
      <c r="C326" s="142">
        <v>80108</v>
      </c>
      <c r="D326" s="128">
        <v>4170</v>
      </c>
      <c r="E326" s="129" t="s">
        <v>46</v>
      </c>
      <c r="F326" s="119"/>
      <c r="G326" s="186"/>
      <c r="H326" s="190"/>
      <c r="I326" s="124"/>
    </row>
    <row r="327" spans="1:9" s="74" customFormat="1" ht="22.5" hidden="1">
      <c r="A327" s="74" t="s">
        <v>63</v>
      </c>
      <c r="B327" s="142">
        <v>801</v>
      </c>
      <c r="C327" s="142">
        <v>80108</v>
      </c>
      <c r="D327" s="128">
        <v>4840</v>
      </c>
      <c r="E327" s="129" t="s">
        <v>411</v>
      </c>
      <c r="F327" s="119"/>
      <c r="G327" s="186"/>
      <c r="H327" s="190"/>
      <c r="I327" s="124"/>
    </row>
    <row r="328" spans="1:9" s="74" customFormat="1" ht="11.25" hidden="1" customHeight="1">
      <c r="B328" s="79"/>
      <c r="C328" s="79"/>
      <c r="D328" s="79"/>
      <c r="E328" s="129" t="s">
        <v>47</v>
      </c>
      <c r="F328" s="119"/>
      <c r="G328" s="186"/>
      <c r="H328" s="190"/>
      <c r="I328" s="124"/>
    </row>
    <row r="329" spans="1:9" s="74" customFormat="1" ht="11.25" hidden="1" customHeight="1">
      <c r="B329" s="79"/>
      <c r="C329" s="79"/>
      <c r="D329" s="79"/>
      <c r="E329" s="164" t="s">
        <v>24</v>
      </c>
      <c r="F329" s="119"/>
      <c r="G329" s="116"/>
      <c r="H329" s="117"/>
      <c r="I329" s="124"/>
    </row>
    <row r="330" spans="1:9" s="74" customFormat="1" ht="11.25" hidden="1" customHeight="1">
      <c r="A330" s="74" t="s">
        <v>63</v>
      </c>
      <c r="B330" s="142">
        <v>801</v>
      </c>
      <c r="C330" s="142">
        <v>80108</v>
      </c>
      <c r="D330" s="143">
        <v>3020</v>
      </c>
      <c r="E330" s="138" t="s">
        <v>161</v>
      </c>
      <c r="F330" s="139"/>
      <c r="G330" s="186"/>
      <c r="H330" s="190"/>
      <c r="I330" s="124"/>
    </row>
    <row r="331" spans="1:9" s="74" customFormat="1" ht="11.25" hidden="1" customHeight="1">
      <c r="A331" s="74" t="s">
        <v>63</v>
      </c>
      <c r="B331" s="142">
        <v>801</v>
      </c>
      <c r="C331" s="142">
        <v>80108</v>
      </c>
      <c r="D331" s="143">
        <v>3050</v>
      </c>
      <c r="E331" s="138" t="s">
        <v>178</v>
      </c>
      <c r="F331" s="139"/>
      <c r="G331" s="186"/>
      <c r="H331" s="190"/>
      <c r="I331" s="124"/>
    </row>
    <row r="332" spans="1:9" s="74" customFormat="1" ht="11.25" hidden="1" customHeight="1">
      <c r="A332" s="74" t="s">
        <v>63</v>
      </c>
      <c r="B332" s="142">
        <v>801</v>
      </c>
      <c r="C332" s="142">
        <v>80108</v>
      </c>
      <c r="D332" s="143">
        <v>4140</v>
      </c>
      <c r="E332" s="138" t="s">
        <v>167</v>
      </c>
      <c r="F332" s="139"/>
      <c r="G332" s="186"/>
      <c r="H332" s="190"/>
      <c r="I332" s="124"/>
    </row>
    <row r="333" spans="1:9" s="74" customFormat="1" ht="11.25" hidden="1" customHeight="1">
      <c r="A333" s="74" t="s">
        <v>63</v>
      </c>
      <c r="B333" s="142">
        <v>801</v>
      </c>
      <c r="C333" s="142">
        <v>80108</v>
      </c>
      <c r="D333" s="143">
        <v>4210</v>
      </c>
      <c r="E333" s="138" t="s">
        <v>162</v>
      </c>
      <c r="F333" s="139"/>
      <c r="G333" s="186"/>
      <c r="H333" s="190"/>
      <c r="I333" s="124"/>
    </row>
    <row r="334" spans="1:9" s="74" customFormat="1" ht="11.25" hidden="1" customHeight="1">
      <c r="A334" s="74" t="s">
        <v>63</v>
      </c>
      <c r="B334" s="142">
        <v>801</v>
      </c>
      <c r="C334" s="142">
        <v>80108</v>
      </c>
      <c r="D334" s="143">
        <v>4220</v>
      </c>
      <c r="E334" s="138" t="s">
        <v>172</v>
      </c>
      <c r="F334" s="139"/>
      <c r="G334" s="186"/>
      <c r="H334" s="190"/>
      <c r="I334" s="124"/>
    </row>
    <row r="335" spans="1:9" s="74" customFormat="1" ht="11.25" hidden="1" customHeight="1">
      <c r="A335" s="74" t="s">
        <v>63</v>
      </c>
      <c r="B335" s="142">
        <v>801</v>
      </c>
      <c r="C335" s="142">
        <v>80108</v>
      </c>
      <c r="D335" s="143">
        <v>4240</v>
      </c>
      <c r="E335" s="138" t="s">
        <v>213</v>
      </c>
      <c r="F335" s="139"/>
      <c r="G335" s="186"/>
      <c r="H335" s="190"/>
      <c r="I335" s="124"/>
    </row>
    <row r="336" spans="1:9" s="74" customFormat="1" ht="11.25" hidden="1" customHeight="1">
      <c r="A336" s="74" t="s">
        <v>63</v>
      </c>
      <c r="B336" s="142">
        <v>801</v>
      </c>
      <c r="C336" s="142">
        <v>80108</v>
      </c>
      <c r="D336" s="143">
        <v>4260</v>
      </c>
      <c r="E336" s="138" t="s">
        <v>163</v>
      </c>
      <c r="F336" s="139"/>
      <c r="G336" s="186"/>
      <c r="H336" s="190"/>
      <c r="I336" s="124"/>
    </row>
    <row r="337" spans="1:9" s="74" customFormat="1" ht="11.25" hidden="1" customHeight="1">
      <c r="A337" s="74" t="s">
        <v>63</v>
      </c>
      <c r="B337" s="142">
        <v>801</v>
      </c>
      <c r="C337" s="142">
        <v>80108</v>
      </c>
      <c r="D337" s="143">
        <v>4280</v>
      </c>
      <c r="E337" s="138" t="s">
        <v>164</v>
      </c>
      <c r="F337" s="139"/>
      <c r="G337" s="186"/>
      <c r="H337" s="190"/>
      <c r="I337" s="124"/>
    </row>
    <row r="338" spans="1:9" s="74" customFormat="1" ht="11.25" hidden="1" customHeight="1">
      <c r="A338" s="74" t="s">
        <v>63</v>
      </c>
      <c r="B338" s="142">
        <v>801</v>
      </c>
      <c r="C338" s="142">
        <v>80108</v>
      </c>
      <c r="D338" s="143">
        <v>4300</v>
      </c>
      <c r="E338" s="138" t="s">
        <v>165</v>
      </c>
      <c r="F338" s="139"/>
      <c r="G338" s="186"/>
      <c r="H338" s="190"/>
      <c r="I338" s="124"/>
    </row>
    <row r="339" spans="1:9" s="74" customFormat="1" ht="11.25" hidden="1" customHeight="1">
      <c r="A339" s="74" t="s">
        <v>63</v>
      </c>
      <c r="B339" s="142">
        <v>801</v>
      </c>
      <c r="C339" s="142">
        <v>80108</v>
      </c>
      <c r="D339" s="128">
        <v>4350</v>
      </c>
      <c r="E339" s="138" t="s">
        <v>414</v>
      </c>
      <c r="F339" s="139"/>
      <c r="G339" s="186"/>
      <c r="H339" s="190"/>
      <c r="I339" s="124"/>
    </row>
    <row r="340" spans="1:9" s="74" customFormat="1" ht="11.25" hidden="1" customHeight="1">
      <c r="A340" s="74" t="s">
        <v>63</v>
      </c>
      <c r="B340" s="142">
        <v>801</v>
      </c>
      <c r="C340" s="142">
        <v>80108</v>
      </c>
      <c r="D340" s="143">
        <v>4360</v>
      </c>
      <c r="E340" s="138" t="s">
        <v>202</v>
      </c>
      <c r="F340" s="139"/>
      <c r="G340" s="186"/>
      <c r="H340" s="190"/>
      <c r="I340" s="124"/>
    </row>
    <row r="341" spans="1:9" s="74" customFormat="1" ht="11.25" hidden="1" customHeight="1">
      <c r="A341" s="74" t="s">
        <v>63</v>
      </c>
      <c r="B341" s="142">
        <v>801</v>
      </c>
      <c r="C341" s="142">
        <v>80108</v>
      </c>
      <c r="D341" s="137">
        <v>4370</v>
      </c>
      <c r="E341" s="138" t="s">
        <v>413</v>
      </c>
      <c r="F341" s="139"/>
      <c r="G341" s="186"/>
      <c r="H341" s="190"/>
      <c r="I341" s="124"/>
    </row>
    <row r="342" spans="1:9" s="74" customFormat="1" ht="11.25" hidden="1" customHeight="1">
      <c r="A342" s="74" t="s">
        <v>63</v>
      </c>
      <c r="B342" s="142">
        <v>801</v>
      </c>
      <c r="C342" s="142">
        <v>80108</v>
      </c>
      <c r="D342" s="143">
        <v>4380</v>
      </c>
      <c r="E342" s="138" t="s">
        <v>356</v>
      </c>
      <c r="F342" s="139"/>
      <c r="G342" s="186"/>
      <c r="H342" s="190"/>
      <c r="I342" s="124"/>
    </row>
    <row r="343" spans="1:9" s="74" customFormat="1" ht="11.25" hidden="1" customHeight="1">
      <c r="A343" s="74" t="s">
        <v>63</v>
      </c>
      <c r="B343" s="142">
        <v>801</v>
      </c>
      <c r="C343" s="142">
        <v>80108</v>
      </c>
      <c r="D343" s="143">
        <v>4390</v>
      </c>
      <c r="E343" s="138" t="s">
        <v>169</v>
      </c>
      <c r="F343" s="139"/>
      <c r="G343" s="186"/>
      <c r="H343" s="190"/>
      <c r="I343" s="124"/>
    </row>
    <row r="344" spans="1:9" s="74" customFormat="1" ht="11.25" hidden="1" customHeight="1">
      <c r="A344" s="74" t="s">
        <v>63</v>
      </c>
      <c r="B344" s="142">
        <v>801</v>
      </c>
      <c r="C344" s="142">
        <v>80108</v>
      </c>
      <c r="D344" s="143">
        <v>4400</v>
      </c>
      <c r="E344" s="138" t="s">
        <v>170</v>
      </c>
      <c r="F344" s="139"/>
      <c r="G344" s="186"/>
      <c r="H344" s="190"/>
      <c r="I344" s="124"/>
    </row>
    <row r="345" spans="1:9" s="74" customFormat="1" ht="11.25" hidden="1" customHeight="1">
      <c r="A345" s="74" t="s">
        <v>63</v>
      </c>
      <c r="B345" s="142">
        <v>801</v>
      </c>
      <c r="C345" s="142">
        <v>80108</v>
      </c>
      <c r="D345" s="143">
        <v>4410</v>
      </c>
      <c r="E345" s="138" t="s">
        <v>199</v>
      </c>
      <c r="F345" s="139"/>
      <c r="G345" s="186"/>
      <c r="H345" s="190"/>
      <c r="I345" s="124"/>
    </row>
    <row r="346" spans="1:9" s="74" customFormat="1" ht="11.25" hidden="1" customHeight="1">
      <c r="A346" s="74" t="s">
        <v>63</v>
      </c>
      <c r="B346" s="142">
        <v>801</v>
      </c>
      <c r="C346" s="142">
        <v>80108</v>
      </c>
      <c r="D346" s="143">
        <v>4420</v>
      </c>
      <c r="E346" s="138" t="s">
        <v>200</v>
      </c>
      <c r="F346" s="139"/>
      <c r="G346" s="186"/>
      <c r="H346" s="190"/>
      <c r="I346" s="124"/>
    </row>
    <row r="347" spans="1:9" s="74" customFormat="1" ht="11.25" hidden="1" customHeight="1">
      <c r="A347" s="74" t="s">
        <v>63</v>
      </c>
      <c r="B347" s="142">
        <v>801</v>
      </c>
      <c r="C347" s="142">
        <v>80108</v>
      </c>
      <c r="D347" s="143">
        <v>4430</v>
      </c>
      <c r="E347" s="138" t="s">
        <v>171</v>
      </c>
      <c r="F347" s="139"/>
      <c r="G347" s="186"/>
      <c r="H347" s="190"/>
      <c r="I347" s="124"/>
    </row>
    <row r="348" spans="1:9" s="74" customFormat="1" ht="11.25" hidden="1" customHeight="1">
      <c r="A348" s="74" t="s">
        <v>63</v>
      </c>
      <c r="B348" s="142">
        <v>801</v>
      </c>
      <c r="C348" s="142">
        <v>80108</v>
      </c>
      <c r="D348" s="143">
        <v>4440</v>
      </c>
      <c r="E348" s="138" t="s">
        <v>166</v>
      </c>
      <c r="F348" s="139"/>
      <c r="G348" s="186"/>
      <c r="H348" s="190"/>
      <c r="I348" s="124"/>
    </row>
    <row r="349" spans="1:9" s="74" customFormat="1" ht="11.25" hidden="1" customHeight="1">
      <c r="A349" s="74" t="s">
        <v>63</v>
      </c>
      <c r="B349" s="142">
        <v>801</v>
      </c>
      <c r="C349" s="142">
        <v>80108</v>
      </c>
      <c r="D349" s="143">
        <v>4480</v>
      </c>
      <c r="E349" s="138" t="s">
        <v>173</v>
      </c>
      <c r="F349" s="139"/>
      <c r="G349" s="186"/>
      <c r="H349" s="190"/>
      <c r="I349" s="124"/>
    </row>
    <row r="350" spans="1:9" s="74" customFormat="1" ht="11.25" hidden="1" customHeight="1">
      <c r="A350" s="74" t="s">
        <v>63</v>
      </c>
      <c r="B350" s="142">
        <v>801</v>
      </c>
      <c r="C350" s="142">
        <v>80108</v>
      </c>
      <c r="D350" s="143">
        <v>4500</v>
      </c>
      <c r="E350" s="138" t="s">
        <v>180</v>
      </c>
      <c r="F350" s="139"/>
      <c r="G350" s="186"/>
      <c r="H350" s="190"/>
      <c r="I350" s="124"/>
    </row>
    <row r="351" spans="1:9" s="74" customFormat="1" ht="11.25" hidden="1" customHeight="1">
      <c r="A351" s="74" t="s">
        <v>63</v>
      </c>
      <c r="B351" s="142">
        <v>801</v>
      </c>
      <c r="C351" s="142">
        <v>80108</v>
      </c>
      <c r="D351" s="143">
        <v>4510</v>
      </c>
      <c r="E351" s="138" t="s">
        <v>174</v>
      </c>
      <c r="F351" s="139"/>
      <c r="G351" s="186"/>
      <c r="H351" s="190"/>
      <c r="I351" s="124"/>
    </row>
    <row r="352" spans="1:9" s="74" customFormat="1" ht="11.25" hidden="1" customHeight="1">
      <c r="A352" s="74" t="s">
        <v>63</v>
      </c>
      <c r="B352" s="142">
        <v>801</v>
      </c>
      <c r="C352" s="142">
        <v>80108</v>
      </c>
      <c r="D352" s="143">
        <v>4520</v>
      </c>
      <c r="E352" s="138" t="s">
        <v>175</v>
      </c>
      <c r="F352" s="139"/>
      <c r="G352" s="186"/>
      <c r="H352" s="190"/>
      <c r="I352" s="124"/>
    </row>
    <row r="353" spans="1:13" s="74" customFormat="1" ht="11.25" hidden="1" customHeight="1">
      <c r="A353" s="74" t="s">
        <v>63</v>
      </c>
      <c r="B353" s="142">
        <v>801</v>
      </c>
      <c r="C353" s="142">
        <v>80108</v>
      </c>
      <c r="D353" s="143">
        <v>4530</v>
      </c>
      <c r="E353" s="138" t="s">
        <v>179</v>
      </c>
      <c r="F353" s="139"/>
      <c r="G353" s="186"/>
      <c r="H353" s="190"/>
      <c r="I353" s="124"/>
    </row>
    <row r="354" spans="1:13" s="74" customFormat="1" ht="11.25" hidden="1" customHeight="1">
      <c r="A354" s="74" t="s">
        <v>63</v>
      </c>
      <c r="B354" s="142">
        <v>801</v>
      </c>
      <c r="C354" s="142">
        <v>80108</v>
      </c>
      <c r="D354" s="143">
        <v>4580</v>
      </c>
      <c r="E354" s="138" t="s">
        <v>176</v>
      </c>
      <c r="F354" s="139"/>
      <c r="G354" s="186"/>
      <c r="H354" s="190"/>
      <c r="I354" s="124"/>
    </row>
    <row r="355" spans="1:13" s="74" customFormat="1" ht="11.25" hidden="1" customHeight="1">
      <c r="A355" s="74" t="s">
        <v>63</v>
      </c>
      <c r="B355" s="142">
        <v>801</v>
      </c>
      <c r="C355" s="142">
        <v>80108</v>
      </c>
      <c r="D355" s="143">
        <v>4590</v>
      </c>
      <c r="E355" s="138" t="s">
        <v>177</v>
      </c>
      <c r="F355" s="139"/>
      <c r="G355" s="186"/>
      <c r="H355" s="190"/>
      <c r="I355" s="124"/>
    </row>
    <row r="356" spans="1:13" s="74" customFormat="1" ht="11.25" hidden="1" customHeight="1">
      <c r="A356" s="74" t="s">
        <v>63</v>
      </c>
      <c r="B356" s="142">
        <v>801</v>
      </c>
      <c r="C356" s="142">
        <v>80108</v>
      </c>
      <c r="D356" s="143">
        <v>4600</v>
      </c>
      <c r="E356" s="138" t="s">
        <v>359</v>
      </c>
      <c r="F356" s="139"/>
      <c r="G356" s="186"/>
      <c r="H356" s="190"/>
      <c r="I356" s="124"/>
    </row>
    <row r="357" spans="1:13" s="74" customFormat="1" ht="11.25" hidden="1" customHeight="1">
      <c r="A357" s="74" t="s">
        <v>63</v>
      </c>
      <c r="B357" s="142">
        <v>801</v>
      </c>
      <c r="C357" s="142">
        <v>80108</v>
      </c>
      <c r="D357" s="143">
        <v>4610</v>
      </c>
      <c r="E357" s="138" t="s">
        <v>168</v>
      </c>
      <c r="F357" s="139"/>
      <c r="G357" s="186"/>
      <c r="H357" s="190"/>
      <c r="I357" s="124"/>
    </row>
    <row r="358" spans="1:13" s="74" customFormat="1" ht="11.25" hidden="1" customHeight="1">
      <c r="A358" s="74" t="s">
        <v>63</v>
      </c>
      <c r="B358" s="142">
        <v>801</v>
      </c>
      <c r="C358" s="142">
        <v>80108</v>
      </c>
      <c r="D358" s="143">
        <v>4700</v>
      </c>
      <c r="E358" s="138" t="s">
        <v>198</v>
      </c>
      <c r="F358" s="139"/>
      <c r="G358" s="186"/>
      <c r="H358" s="190"/>
      <c r="I358" s="124"/>
    </row>
    <row r="359" spans="1:13" s="74" customFormat="1" ht="11.25" hidden="1" customHeight="1">
      <c r="A359" s="74" t="s">
        <v>63</v>
      </c>
      <c r="B359" s="142">
        <v>801</v>
      </c>
      <c r="C359" s="142">
        <v>80108</v>
      </c>
      <c r="D359" s="137">
        <v>4860</v>
      </c>
      <c r="E359" s="138" t="s">
        <v>412</v>
      </c>
      <c r="F359" s="139"/>
      <c r="G359" s="186"/>
      <c r="H359" s="190"/>
      <c r="I359" s="124"/>
    </row>
    <row r="360" spans="1:13" s="74" customFormat="1" ht="6" hidden="1" customHeight="1">
      <c r="A360" s="79"/>
      <c r="B360" s="142"/>
      <c r="C360" s="142"/>
      <c r="D360" s="143"/>
      <c r="E360" s="145"/>
      <c r="F360" s="139"/>
      <c r="G360" s="116"/>
      <c r="H360" s="117"/>
      <c r="I360" s="124"/>
    </row>
    <row r="361" spans="1:13" s="74" customFormat="1" ht="11.25" hidden="1" customHeight="1">
      <c r="A361" s="79"/>
      <c r="B361" s="79"/>
      <c r="C361" s="79"/>
      <c r="D361" s="79"/>
      <c r="E361" s="114" t="s">
        <v>447</v>
      </c>
      <c r="F361" s="115"/>
      <c r="G361" s="186"/>
      <c r="H361" s="190"/>
      <c r="I361" s="124"/>
    </row>
    <row r="362" spans="1:13" s="74" customFormat="1" ht="6" hidden="1" customHeight="1">
      <c r="A362" s="79"/>
      <c r="B362" s="79"/>
      <c r="C362" s="79"/>
      <c r="D362" s="79"/>
      <c r="E362" s="75" t="s">
        <v>24</v>
      </c>
      <c r="F362" s="76"/>
      <c r="G362" s="116"/>
      <c r="H362" s="117"/>
      <c r="I362" s="124"/>
    </row>
    <row r="363" spans="1:13" s="74" customFormat="1" ht="11.25" hidden="1" customHeight="1">
      <c r="A363" s="79"/>
      <c r="B363" s="79"/>
      <c r="C363" s="79"/>
      <c r="D363" s="79"/>
      <c r="E363" s="75" t="s">
        <v>231</v>
      </c>
      <c r="F363" s="76"/>
      <c r="G363" s="116"/>
      <c r="H363" s="117"/>
      <c r="I363" s="124"/>
    </row>
    <row r="364" spans="1:13" s="74" customFormat="1" ht="6" hidden="1" customHeight="1">
      <c r="A364" s="79"/>
      <c r="B364" s="79"/>
      <c r="C364" s="79"/>
      <c r="D364" s="79"/>
      <c r="E364" s="226"/>
      <c r="F364" s="76"/>
      <c r="G364" s="116"/>
      <c r="H364" s="117"/>
      <c r="I364" s="124"/>
    </row>
    <row r="365" spans="1:13" ht="11.25" hidden="1" customHeight="1">
      <c r="E365" s="125" t="s">
        <v>48</v>
      </c>
      <c r="F365" s="126"/>
      <c r="G365" s="111"/>
      <c r="H365" s="112"/>
      <c r="J365" s="74"/>
      <c r="K365" s="74"/>
      <c r="L365" s="74"/>
      <c r="M365" s="74"/>
    </row>
    <row r="366" spans="1:13" ht="11.25" hidden="1" customHeight="1">
      <c r="E366" s="152" t="s">
        <v>377</v>
      </c>
      <c r="F366" s="152"/>
      <c r="G366" s="120"/>
      <c r="H366" s="121"/>
      <c r="I366" s="122"/>
      <c r="J366" s="74"/>
      <c r="K366" s="74"/>
      <c r="L366" s="74"/>
      <c r="M366" s="74"/>
    </row>
    <row r="367" spans="1:13" ht="11.25" hidden="1" customHeight="1">
      <c r="E367" s="152" t="s">
        <v>381</v>
      </c>
      <c r="F367" s="153"/>
      <c r="G367" s="120"/>
      <c r="H367" s="121"/>
      <c r="I367" s="122"/>
      <c r="J367" s="74"/>
      <c r="K367" s="74"/>
      <c r="L367" s="74"/>
      <c r="M367" s="74"/>
    </row>
    <row r="368" spans="1:13" hidden="1">
      <c r="E368" s="152" t="s">
        <v>380</v>
      </c>
      <c r="F368" s="153"/>
      <c r="G368" s="120"/>
      <c r="H368" s="121"/>
      <c r="I368" s="122"/>
      <c r="J368" s="74"/>
      <c r="K368" s="74"/>
      <c r="L368" s="74"/>
      <c r="M368" s="74"/>
    </row>
    <row r="369" spans="1:13" hidden="1">
      <c r="A369" s="151"/>
      <c r="B369" s="151"/>
      <c r="C369" s="151"/>
      <c r="D369" s="151"/>
      <c r="E369" s="152" t="s">
        <v>383</v>
      </c>
      <c r="F369" s="153"/>
      <c r="G369" s="120"/>
      <c r="H369" s="121"/>
      <c r="I369" s="122"/>
      <c r="J369" s="74"/>
      <c r="K369" s="74"/>
      <c r="L369" s="74"/>
      <c r="M369" s="74"/>
    </row>
    <row r="370" spans="1:13" ht="22.5" hidden="1">
      <c r="E370" s="152" t="s">
        <v>404</v>
      </c>
      <c r="F370" s="153"/>
      <c r="G370" s="120"/>
      <c r="H370" s="121"/>
      <c r="I370" s="122"/>
      <c r="J370" s="74"/>
      <c r="K370" s="74"/>
      <c r="L370" s="74"/>
      <c r="M370" s="74"/>
    </row>
    <row r="371" spans="1:13" ht="22.5" hidden="1" customHeight="1">
      <c r="E371" s="152" t="s">
        <v>376</v>
      </c>
      <c r="F371" s="153"/>
      <c r="G371" s="120"/>
      <c r="H371" s="121"/>
      <c r="I371" s="122"/>
      <c r="J371" s="74"/>
      <c r="K371" s="74"/>
      <c r="L371" s="74"/>
      <c r="M371" s="74"/>
    </row>
    <row r="372" spans="1:13" s="74" customFormat="1" ht="6" customHeight="1">
      <c r="E372" s="110" t="s">
        <v>24</v>
      </c>
      <c r="F372" s="76"/>
      <c r="G372" s="111"/>
      <c r="H372" s="112"/>
      <c r="I372" s="78"/>
    </row>
    <row r="373" spans="1:13" s="74" customFormat="1" ht="11.25" customHeight="1">
      <c r="A373" s="74" t="s">
        <v>65</v>
      </c>
      <c r="D373" s="74" t="s">
        <v>181</v>
      </c>
      <c r="E373" s="75" t="s">
        <v>66</v>
      </c>
      <c r="F373" s="119"/>
      <c r="G373" s="166">
        <v>3461000</v>
      </c>
      <c r="H373" s="167">
        <v>3449370.35</v>
      </c>
      <c r="I373" s="161">
        <f t="shared" si="4"/>
        <v>0.99663980063565449</v>
      </c>
    </row>
    <row r="374" spans="1:13" ht="6" customHeight="1">
      <c r="E374" s="114" t="s">
        <v>24</v>
      </c>
      <c r="F374" s="115"/>
      <c r="G374" s="120"/>
      <c r="H374" s="121"/>
      <c r="I374" s="122"/>
      <c r="J374" s="74"/>
      <c r="K374" s="74"/>
      <c r="L374" s="74"/>
      <c r="M374" s="74"/>
    </row>
    <row r="375" spans="1:13" ht="22.5" customHeight="1">
      <c r="E375" s="114" t="s">
        <v>141</v>
      </c>
      <c r="F375" s="115"/>
      <c r="G375" s="120"/>
      <c r="H375" s="121"/>
      <c r="I375" s="122"/>
      <c r="J375" s="74"/>
      <c r="K375" s="74"/>
      <c r="L375" s="74"/>
      <c r="M375" s="74"/>
    </row>
    <row r="376" spans="1:13" s="74" customFormat="1" ht="6" customHeight="1">
      <c r="A376" s="79"/>
      <c r="B376" s="79"/>
      <c r="C376" s="79"/>
      <c r="D376" s="79"/>
      <c r="E376" s="75" t="s">
        <v>24</v>
      </c>
      <c r="F376" s="119"/>
      <c r="G376" s="159"/>
      <c r="H376" s="160"/>
      <c r="I376" s="161"/>
    </row>
    <row r="377" spans="1:13" s="74" customFormat="1">
      <c r="A377" s="79"/>
      <c r="B377" s="79"/>
      <c r="C377" s="79"/>
      <c r="D377" s="79"/>
      <c r="E377" s="114" t="s">
        <v>140</v>
      </c>
      <c r="F377" s="119"/>
      <c r="G377" s="159"/>
      <c r="H377" s="160"/>
      <c r="I377" s="161"/>
    </row>
    <row r="378" spans="1:13" s="74" customFormat="1" ht="6" customHeight="1">
      <c r="A378" s="79"/>
      <c r="B378" s="79"/>
      <c r="C378" s="79"/>
      <c r="D378" s="79"/>
      <c r="E378" s="152"/>
      <c r="F378" s="119"/>
      <c r="G378" s="159"/>
      <c r="H378" s="160"/>
      <c r="I378" s="161"/>
    </row>
    <row r="379" spans="1:13" ht="11.25" customHeight="1">
      <c r="E379" s="114" t="s">
        <v>450</v>
      </c>
      <c r="F379" s="115"/>
      <c r="G379" s="120"/>
      <c r="H379" s="121"/>
      <c r="I379" s="122"/>
      <c r="J379" s="74"/>
      <c r="K379" s="74"/>
      <c r="L379" s="74"/>
      <c r="M379" s="74"/>
    </row>
    <row r="380" spans="1:13" ht="6" customHeight="1">
      <c r="E380" s="123" t="s">
        <v>24</v>
      </c>
      <c r="F380" s="158"/>
      <c r="G380" s="116"/>
      <c r="H380" s="117"/>
      <c r="I380" s="124"/>
      <c r="J380" s="74"/>
      <c r="K380" s="74"/>
      <c r="L380" s="74"/>
      <c r="M380" s="74"/>
    </row>
    <row r="381" spans="1:13" ht="11.25" customHeight="1">
      <c r="E381" s="125" t="s">
        <v>38</v>
      </c>
      <c r="F381" s="119"/>
      <c r="G381" s="111"/>
      <c r="H381" s="112"/>
      <c r="J381" s="74"/>
      <c r="K381" s="74"/>
      <c r="L381" s="74"/>
      <c r="M381" s="74"/>
    </row>
    <row r="382" spans="1:13" ht="11.25" customHeight="1">
      <c r="E382" s="127" t="s">
        <v>39</v>
      </c>
      <c r="F382" s="45">
        <f>'Liczba uczniów i inne'!E23+'Liczba uczniów i inne'!E77</f>
        <v>3</v>
      </c>
      <c r="G382" s="111"/>
      <c r="H382" s="112"/>
      <c r="J382" s="74"/>
      <c r="K382" s="74"/>
      <c r="L382" s="74"/>
      <c r="M382" s="74"/>
    </row>
    <row r="383" spans="1:13" ht="11.25" customHeight="1">
      <c r="E383" s="127" t="s">
        <v>40</v>
      </c>
      <c r="F383" s="45">
        <f>'Liczba uczniów i inne'!E24+'Liczba uczniów i inne'!E78</f>
        <v>238</v>
      </c>
      <c r="G383" s="111"/>
      <c r="H383" s="112"/>
      <c r="J383" s="74"/>
      <c r="K383" s="74"/>
      <c r="L383" s="74"/>
      <c r="M383" s="74"/>
    </row>
    <row r="384" spans="1:13" ht="6" customHeight="1">
      <c r="E384" s="110" t="s">
        <v>24</v>
      </c>
      <c r="F384" s="119"/>
      <c r="G384" s="116"/>
      <c r="H384" s="117"/>
      <c r="I384" s="124"/>
      <c r="J384" s="74"/>
      <c r="K384" s="74"/>
      <c r="L384" s="74"/>
      <c r="M384" s="74"/>
    </row>
    <row r="385" spans="1:13" ht="11.25" customHeight="1">
      <c r="E385" s="125" t="s">
        <v>48</v>
      </c>
      <c r="F385" s="126"/>
      <c r="G385" s="111"/>
      <c r="H385" s="112"/>
      <c r="J385" s="74"/>
      <c r="K385" s="74"/>
      <c r="L385" s="74"/>
      <c r="M385" s="74"/>
    </row>
    <row r="386" spans="1:13">
      <c r="E386" s="152" t="s">
        <v>401</v>
      </c>
      <c r="F386" s="126"/>
      <c r="G386" s="111"/>
      <c r="H386" s="112"/>
      <c r="J386" s="74"/>
      <c r="K386" s="74"/>
      <c r="L386" s="74"/>
      <c r="M386" s="74"/>
    </row>
    <row r="387" spans="1:13" ht="22.5">
      <c r="A387" s="151"/>
      <c r="B387" s="151"/>
      <c r="C387" s="151"/>
      <c r="D387" s="151"/>
      <c r="E387" s="152" t="s">
        <v>400</v>
      </c>
      <c r="F387" s="153"/>
      <c r="G387" s="120"/>
      <c r="H387" s="121"/>
      <c r="I387" s="122"/>
      <c r="J387" s="74"/>
      <c r="K387" s="74"/>
      <c r="L387" s="74"/>
      <c r="M387" s="74"/>
    </row>
    <row r="388" spans="1:13" ht="6" customHeight="1">
      <c r="E388" s="110" t="s">
        <v>24</v>
      </c>
      <c r="G388" s="111"/>
      <c r="H388" s="112"/>
      <c r="J388" s="74"/>
      <c r="K388" s="74"/>
      <c r="L388" s="74"/>
      <c r="M388" s="74"/>
    </row>
    <row r="389" spans="1:13" ht="11.25" customHeight="1">
      <c r="A389" s="104" t="s">
        <v>67</v>
      </c>
      <c r="B389" s="104"/>
      <c r="C389" s="104"/>
      <c r="D389" s="104" t="s">
        <v>181</v>
      </c>
      <c r="E389" s="105" t="s">
        <v>68</v>
      </c>
      <c r="F389" s="106"/>
      <c r="G389" s="107">
        <f>SUM(G391,G510)</f>
        <v>45455487</v>
      </c>
      <c r="H389" s="108">
        <f>SUM(H391,H510)</f>
        <v>45335909.329999998</v>
      </c>
      <c r="I389" s="109">
        <f t="shared" ref="I389:I510" si="5">IF(SUM(G389=0)," ",(H389/G389))</f>
        <v>0.99736934575137204</v>
      </c>
      <c r="J389" s="74"/>
      <c r="K389" s="74"/>
      <c r="L389" s="74"/>
      <c r="M389" s="74"/>
    </row>
    <row r="390" spans="1:13" ht="6" customHeight="1">
      <c r="E390" s="110" t="s">
        <v>24</v>
      </c>
      <c r="G390" s="111"/>
      <c r="H390" s="112"/>
      <c r="J390" s="74"/>
      <c r="K390" s="74"/>
      <c r="L390" s="74"/>
      <c r="M390" s="74"/>
    </row>
    <row r="391" spans="1:13" s="74" customFormat="1" ht="11.25" customHeight="1">
      <c r="A391" s="74" t="s">
        <v>69</v>
      </c>
      <c r="D391" s="74" t="s">
        <v>181</v>
      </c>
      <c r="E391" s="75" t="s">
        <v>70</v>
      </c>
      <c r="F391" s="119"/>
      <c r="G391" s="116">
        <f>SUM(G395,G450)</f>
        <v>40784470</v>
      </c>
      <c r="H391" s="117">
        <f>SUM(H395,H450)</f>
        <v>40676350.189999998</v>
      </c>
      <c r="I391" s="124">
        <f t="shared" si="5"/>
        <v>0.99734899558581969</v>
      </c>
    </row>
    <row r="392" spans="1:13" ht="6" customHeight="1">
      <c r="A392" s="74"/>
      <c r="B392" s="74"/>
      <c r="C392" s="74"/>
      <c r="D392" s="74"/>
      <c r="E392" s="114" t="s">
        <v>24</v>
      </c>
      <c r="F392" s="115"/>
      <c r="G392" s="120"/>
      <c r="H392" s="121"/>
      <c r="I392" s="122"/>
      <c r="J392" s="74"/>
      <c r="K392" s="74"/>
      <c r="L392" s="74"/>
      <c r="M392" s="74"/>
    </row>
    <row r="393" spans="1:13" ht="11.25" customHeight="1">
      <c r="A393" s="74"/>
      <c r="B393" s="74"/>
      <c r="C393" s="74"/>
      <c r="D393" s="74"/>
      <c r="E393" s="114" t="s">
        <v>143</v>
      </c>
      <c r="F393" s="115"/>
      <c r="G393" s="120"/>
      <c r="H393" s="121"/>
      <c r="I393" s="122"/>
      <c r="J393" s="74"/>
      <c r="K393" s="74"/>
      <c r="L393" s="74"/>
      <c r="M393" s="74"/>
    </row>
    <row r="394" spans="1:13" s="74" customFormat="1" ht="6" customHeight="1">
      <c r="E394" s="123" t="s">
        <v>24</v>
      </c>
      <c r="F394" s="158"/>
      <c r="G394" s="116"/>
      <c r="H394" s="117"/>
      <c r="I394" s="124"/>
    </row>
    <row r="395" spans="1:13" s="74" customFormat="1">
      <c r="E395" s="114" t="s">
        <v>142</v>
      </c>
      <c r="F395" s="158"/>
      <c r="G395" s="111">
        <f>G397+G446</f>
        <v>40784470</v>
      </c>
      <c r="H395" s="112">
        <f>H397+H446</f>
        <v>40676350.189999998</v>
      </c>
      <c r="I395" s="124">
        <f t="shared" ref="I395" si="6">IF(SUM(G395=0)," ",(H395/G395))</f>
        <v>0.99734899558581969</v>
      </c>
    </row>
    <row r="396" spans="1:13" s="74" customFormat="1" ht="6" customHeight="1">
      <c r="E396" s="123"/>
      <c r="F396" s="158"/>
      <c r="G396" s="116"/>
      <c r="H396" s="117"/>
      <c r="I396" s="124"/>
    </row>
    <row r="397" spans="1:13" ht="11.25" customHeight="1">
      <c r="A397" s="74"/>
      <c r="B397" s="74"/>
      <c r="C397" s="74"/>
      <c r="D397" s="74"/>
      <c r="E397" s="123" t="s">
        <v>372</v>
      </c>
      <c r="F397" s="115"/>
      <c r="G397" s="120">
        <f>SUM(G405,G416:G444)</f>
        <v>40784470</v>
      </c>
      <c r="H397" s="121">
        <f>SUM(H405,H416:H444)</f>
        <v>40676350.189999998</v>
      </c>
      <c r="I397" s="122">
        <f t="shared" si="5"/>
        <v>0.99734899558581969</v>
      </c>
      <c r="J397" s="74"/>
      <c r="K397" s="74"/>
      <c r="L397" s="74"/>
      <c r="M397" s="74"/>
    </row>
    <row r="398" spans="1:13" ht="6" customHeight="1">
      <c r="A398" s="74"/>
      <c r="B398" s="74"/>
      <c r="C398" s="74"/>
      <c r="D398" s="74"/>
      <c r="E398" s="75" t="s">
        <v>24</v>
      </c>
      <c r="G398" s="116"/>
      <c r="H398" s="117"/>
      <c r="I398" s="124"/>
      <c r="J398" s="74"/>
      <c r="K398" s="74"/>
      <c r="L398" s="74"/>
      <c r="M398" s="74"/>
    </row>
    <row r="399" spans="1:13" ht="11.25" customHeight="1">
      <c r="E399" s="125" t="s">
        <v>38</v>
      </c>
      <c r="F399" s="126"/>
      <c r="G399" s="111"/>
      <c r="H399" s="112"/>
      <c r="J399" s="74"/>
      <c r="K399" s="74"/>
      <c r="L399" s="74"/>
      <c r="M399" s="74"/>
    </row>
    <row r="400" spans="1:13" ht="11.25" customHeight="1">
      <c r="E400" s="127" t="s">
        <v>39</v>
      </c>
      <c r="F400" s="43">
        <f>'Liczba uczniów i inne'!E117</f>
        <v>4</v>
      </c>
      <c r="G400" s="111"/>
      <c r="H400" s="112"/>
      <c r="J400" s="74"/>
      <c r="K400" s="74"/>
      <c r="L400" s="74"/>
      <c r="M400" s="74"/>
    </row>
    <row r="401" spans="1:13" ht="11.25" customHeight="1">
      <c r="E401" s="127" t="s">
        <v>40</v>
      </c>
      <c r="F401" s="43">
        <f>'Liczba uczniów i inne'!E118</f>
        <v>2298</v>
      </c>
      <c r="G401" s="111"/>
      <c r="H401" s="112"/>
      <c r="J401" s="74"/>
      <c r="K401" s="74"/>
      <c r="L401" s="74"/>
      <c r="M401" s="74"/>
    </row>
    <row r="402" spans="1:13" ht="11.25" customHeight="1">
      <c r="E402" s="127" t="s">
        <v>41</v>
      </c>
      <c r="F402" s="44">
        <f>'Liczba uczniów i inne'!E119</f>
        <v>214.31</v>
      </c>
      <c r="G402" s="111"/>
      <c r="H402" s="112"/>
      <c r="J402" s="74"/>
      <c r="K402" s="74"/>
      <c r="L402" s="74"/>
      <c r="M402" s="74"/>
    </row>
    <row r="403" spans="1:13" s="134" customFormat="1" ht="11.25" customHeight="1">
      <c r="A403" s="79"/>
      <c r="B403" s="79"/>
      <c r="C403" s="79"/>
      <c r="D403" s="79"/>
      <c r="E403" s="127" t="s">
        <v>42</v>
      </c>
      <c r="F403" s="44">
        <f>'Liczba uczniów i inne'!E120</f>
        <v>57.52</v>
      </c>
      <c r="G403" s="111"/>
      <c r="H403" s="112"/>
      <c r="I403" s="78"/>
      <c r="J403" s="74"/>
      <c r="K403" s="74"/>
      <c r="L403" s="74"/>
      <c r="M403" s="74"/>
    </row>
    <row r="404" spans="1:13" ht="6" customHeight="1">
      <c r="E404" s="110" t="s">
        <v>24</v>
      </c>
      <c r="G404" s="111"/>
      <c r="H404" s="112"/>
      <c r="J404" s="74"/>
      <c r="K404" s="74"/>
      <c r="L404" s="74"/>
      <c r="M404" s="74"/>
    </row>
    <row r="405" spans="1:13" s="134" customFormat="1" ht="11.25" customHeight="1">
      <c r="A405" s="74" t="s">
        <v>69</v>
      </c>
      <c r="B405" s="142">
        <v>801</v>
      </c>
      <c r="C405" s="142">
        <v>80120</v>
      </c>
      <c r="D405" s="79" t="s">
        <v>197</v>
      </c>
      <c r="E405" s="110" t="s">
        <v>43</v>
      </c>
      <c r="F405" s="119"/>
      <c r="G405" s="111">
        <f>SUM(G406:G414)</f>
        <v>35588822</v>
      </c>
      <c r="H405" s="112">
        <f>SUM(H406:H414)</f>
        <v>35566529.210000001</v>
      </c>
      <c r="I405" s="78">
        <f t="shared" si="5"/>
        <v>0.9993736013515705</v>
      </c>
      <c r="J405" s="74"/>
      <c r="K405" s="74"/>
      <c r="L405" s="74"/>
      <c r="M405" s="74"/>
    </row>
    <row r="406" spans="1:13" s="134" customFormat="1" ht="11.25" customHeight="1">
      <c r="A406" s="74" t="s">
        <v>69</v>
      </c>
      <c r="B406" s="142">
        <v>801</v>
      </c>
      <c r="C406" s="142">
        <v>80120</v>
      </c>
      <c r="D406" s="128">
        <v>4010</v>
      </c>
      <c r="E406" s="129" t="s">
        <v>44</v>
      </c>
      <c r="F406" s="130"/>
      <c r="G406" s="131">
        <v>4538034</v>
      </c>
      <c r="H406" s="132">
        <v>4534657.1399999997</v>
      </c>
      <c r="I406" s="133">
        <f t="shared" si="5"/>
        <v>0.99925587600269183</v>
      </c>
      <c r="J406" s="74"/>
      <c r="K406" s="74"/>
      <c r="L406" s="74"/>
      <c r="M406" s="74"/>
    </row>
    <row r="407" spans="1:13" s="134" customFormat="1" ht="11.25" customHeight="1">
      <c r="A407" s="74" t="s">
        <v>69</v>
      </c>
      <c r="B407" s="142">
        <v>801</v>
      </c>
      <c r="C407" s="142">
        <v>80120</v>
      </c>
      <c r="D407" s="128">
        <v>4740</v>
      </c>
      <c r="E407" s="129" t="s">
        <v>409</v>
      </c>
      <c r="F407" s="130"/>
      <c r="G407" s="131">
        <f>77779+320</f>
        <v>78099</v>
      </c>
      <c r="H407" s="132">
        <f>77779+320</f>
        <v>78099</v>
      </c>
      <c r="I407" s="133">
        <f>IF(SUM(G407=0)," ",(H407/G407))</f>
        <v>1</v>
      </c>
      <c r="J407" s="74"/>
      <c r="K407" s="74"/>
      <c r="L407" s="74"/>
      <c r="M407" s="74"/>
    </row>
    <row r="408" spans="1:13" s="134" customFormat="1" ht="11.25" customHeight="1">
      <c r="A408" s="74" t="s">
        <v>69</v>
      </c>
      <c r="B408" s="142">
        <v>801</v>
      </c>
      <c r="C408" s="142">
        <v>80120</v>
      </c>
      <c r="D408" s="128">
        <v>4750</v>
      </c>
      <c r="E408" s="129" t="s">
        <v>410</v>
      </c>
      <c r="F408" s="130"/>
      <c r="G408" s="131">
        <f>378983+16105</f>
        <v>395088</v>
      </c>
      <c r="H408" s="132">
        <f>378983+16105</f>
        <v>395088</v>
      </c>
      <c r="I408" s="133">
        <f>IF(SUM(G408=0)," ",(H408/G408))</f>
        <v>1</v>
      </c>
      <c r="J408" s="74"/>
      <c r="K408" s="74"/>
      <c r="L408" s="74"/>
      <c r="M408" s="74"/>
    </row>
    <row r="409" spans="1:13" s="134" customFormat="1" ht="11.25" customHeight="1">
      <c r="A409" s="74" t="s">
        <v>69</v>
      </c>
      <c r="B409" s="142">
        <v>801</v>
      </c>
      <c r="C409" s="142">
        <v>80120</v>
      </c>
      <c r="D409" s="128">
        <v>4790</v>
      </c>
      <c r="E409" s="129" t="s">
        <v>394</v>
      </c>
      <c r="F409" s="130"/>
      <c r="G409" s="131">
        <v>22964927</v>
      </c>
      <c r="H409" s="132">
        <v>22948320.309999999</v>
      </c>
      <c r="I409" s="133">
        <f>IF(SUM(G409=0)," ",(H409/G409))</f>
        <v>0.99927686728549148</v>
      </c>
      <c r="J409" s="74"/>
      <c r="K409" s="74"/>
      <c r="L409" s="74"/>
      <c r="M409" s="74"/>
    </row>
    <row r="410" spans="1:13" s="134" customFormat="1" ht="11.25" customHeight="1">
      <c r="A410" s="74" t="s">
        <v>69</v>
      </c>
      <c r="B410" s="142">
        <v>801</v>
      </c>
      <c r="C410" s="142">
        <v>80120</v>
      </c>
      <c r="D410" s="128">
        <v>4040</v>
      </c>
      <c r="E410" s="129" t="s">
        <v>45</v>
      </c>
      <c r="F410" s="130"/>
      <c r="G410" s="131">
        <v>325326</v>
      </c>
      <c r="H410" s="132">
        <v>325323.34000000003</v>
      </c>
      <c r="I410" s="133">
        <f t="shared" si="5"/>
        <v>0.99999182358618743</v>
      </c>
      <c r="J410" s="74"/>
      <c r="K410" s="74"/>
      <c r="L410" s="74"/>
      <c r="M410" s="74"/>
    </row>
    <row r="411" spans="1:13" s="134" customFormat="1" ht="11.25" customHeight="1">
      <c r="A411" s="74" t="s">
        <v>69</v>
      </c>
      <c r="B411" s="142">
        <v>801</v>
      </c>
      <c r="C411" s="142">
        <v>80120</v>
      </c>
      <c r="D411" s="128">
        <v>4800</v>
      </c>
      <c r="E411" s="129" t="s">
        <v>395</v>
      </c>
      <c r="F411" s="130"/>
      <c r="G411" s="131">
        <v>1786427</v>
      </c>
      <c r="H411" s="132">
        <v>1786424</v>
      </c>
      <c r="I411" s="133">
        <f>IF(SUM(G411=0)," ",(H411/G411))</f>
        <v>0.99999832067025407</v>
      </c>
      <c r="J411" s="74"/>
      <c r="K411" s="74"/>
      <c r="L411" s="74"/>
      <c r="M411" s="74"/>
    </row>
    <row r="412" spans="1:13" s="134" customFormat="1" ht="11.25" customHeight="1">
      <c r="A412" s="74" t="s">
        <v>69</v>
      </c>
      <c r="B412" s="142">
        <v>801</v>
      </c>
      <c r="C412" s="142">
        <v>80120</v>
      </c>
      <c r="D412" s="128">
        <v>4170</v>
      </c>
      <c r="E412" s="129" t="s">
        <v>46</v>
      </c>
      <c r="F412" s="119"/>
      <c r="G412" s="131">
        <v>21600</v>
      </c>
      <c r="H412" s="132">
        <v>21600</v>
      </c>
      <c r="I412" s="133">
        <f t="shared" si="5"/>
        <v>1</v>
      </c>
      <c r="J412" s="74"/>
      <c r="K412" s="74"/>
      <c r="L412" s="74"/>
      <c r="M412" s="74"/>
    </row>
    <row r="413" spans="1:13" s="134" customFormat="1" ht="22.5" hidden="1">
      <c r="A413" s="74" t="s">
        <v>69</v>
      </c>
      <c r="B413" s="142">
        <v>801</v>
      </c>
      <c r="C413" s="142">
        <v>80120</v>
      </c>
      <c r="D413" s="128">
        <v>4840</v>
      </c>
      <c r="E413" s="129" t="s">
        <v>411</v>
      </c>
      <c r="F413" s="119"/>
      <c r="G413" s="131"/>
      <c r="H413" s="132"/>
      <c r="I413" s="133" t="str">
        <f>IF(SUM(G413=0)," ",(H413/G413))</f>
        <v xml:space="preserve"> </v>
      </c>
      <c r="J413" s="74"/>
      <c r="K413" s="74"/>
      <c r="L413" s="74"/>
      <c r="M413" s="74"/>
    </row>
    <row r="414" spans="1:13" s="134" customFormat="1" ht="11.25" customHeight="1">
      <c r="E414" s="129" t="s">
        <v>47</v>
      </c>
      <c r="F414" s="119"/>
      <c r="G414" s="131">
        <f>4842993+465671+80892+2665+87100</f>
        <v>5479321</v>
      </c>
      <c r="H414" s="132">
        <f>4841641.7+465671+86147.72+80892+2665</f>
        <v>5477017.4199999999</v>
      </c>
      <c r="I414" s="133">
        <f t="shared" si="5"/>
        <v>0.99957958659476231</v>
      </c>
      <c r="J414" s="74"/>
      <c r="K414" s="74"/>
      <c r="L414" s="74"/>
      <c r="M414" s="74"/>
    </row>
    <row r="415" spans="1:13" s="74" customFormat="1" ht="6" customHeight="1">
      <c r="E415" s="164" t="s">
        <v>24</v>
      </c>
      <c r="F415" s="119"/>
      <c r="G415" s="116"/>
      <c r="H415" s="117"/>
      <c r="I415" s="124"/>
    </row>
    <row r="416" spans="1:13" s="139" customFormat="1" ht="11.25" customHeight="1">
      <c r="A416" s="74" t="s">
        <v>69</v>
      </c>
      <c r="B416" s="142">
        <v>801</v>
      </c>
      <c r="C416" s="142">
        <v>80120</v>
      </c>
      <c r="D416" s="143">
        <v>3020</v>
      </c>
      <c r="E416" s="138" t="s">
        <v>161</v>
      </c>
      <c r="G416" s="168">
        <v>41076</v>
      </c>
      <c r="H416" s="169">
        <v>40712.65</v>
      </c>
      <c r="I416" s="78">
        <f t="shared" si="5"/>
        <v>0.99115420196708548</v>
      </c>
      <c r="J416" s="74"/>
      <c r="K416" s="74"/>
      <c r="L416" s="74"/>
      <c r="M416" s="74"/>
    </row>
    <row r="417" spans="1:13" s="139" customFormat="1" ht="11.25" customHeight="1">
      <c r="A417" s="74" t="s">
        <v>69</v>
      </c>
      <c r="B417" s="142">
        <v>801</v>
      </c>
      <c r="C417" s="142">
        <v>80120</v>
      </c>
      <c r="D417" s="143">
        <v>3050</v>
      </c>
      <c r="E417" s="138" t="s">
        <v>178</v>
      </c>
      <c r="G417" s="168"/>
      <c r="H417" s="169"/>
      <c r="I417" s="78" t="str">
        <f t="shared" si="5"/>
        <v xml:space="preserve"> </v>
      </c>
      <c r="J417" s="74"/>
      <c r="K417" s="74"/>
      <c r="L417" s="74"/>
      <c r="M417" s="74"/>
    </row>
    <row r="418" spans="1:13" s="139" customFormat="1" ht="11.25" customHeight="1">
      <c r="A418" s="74" t="s">
        <v>69</v>
      </c>
      <c r="B418" s="142">
        <v>801</v>
      </c>
      <c r="C418" s="142">
        <v>80120</v>
      </c>
      <c r="D418" s="143">
        <v>4140</v>
      </c>
      <c r="E418" s="138" t="s">
        <v>167</v>
      </c>
      <c r="G418" s="168">
        <v>19000</v>
      </c>
      <c r="H418" s="169">
        <v>13034</v>
      </c>
      <c r="I418" s="78">
        <f t="shared" si="5"/>
        <v>0.68600000000000005</v>
      </c>
      <c r="J418" s="74"/>
      <c r="K418" s="74"/>
      <c r="L418" s="74"/>
      <c r="M418" s="74"/>
    </row>
    <row r="419" spans="1:13" s="139" customFormat="1" ht="11.25" customHeight="1">
      <c r="A419" s="74" t="s">
        <v>69</v>
      </c>
      <c r="B419" s="142">
        <v>801</v>
      </c>
      <c r="C419" s="142">
        <v>80120</v>
      </c>
      <c r="D419" s="143">
        <v>4210</v>
      </c>
      <c r="E419" s="138" t="s">
        <v>162</v>
      </c>
      <c r="G419" s="168">
        <f>6000+651460</f>
        <v>657460</v>
      </c>
      <c r="H419" s="169">
        <f>645729.75+6000</f>
        <v>651729.75</v>
      </c>
      <c r="I419" s="78">
        <f t="shared" si="5"/>
        <v>0.99128426063943054</v>
      </c>
      <c r="J419" s="74"/>
      <c r="K419" s="74"/>
      <c r="L419" s="74"/>
      <c r="M419" s="74"/>
    </row>
    <row r="420" spans="1:13" s="139" customFormat="1" ht="11.25" customHeight="1">
      <c r="A420" s="74" t="s">
        <v>69</v>
      </c>
      <c r="B420" s="142">
        <v>801</v>
      </c>
      <c r="C420" s="142">
        <v>80120</v>
      </c>
      <c r="D420" s="143">
        <v>4240</v>
      </c>
      <c r="E420" s="138" t="s">
        <v>213</v>
      </c>
      <c r="G420" s="168">
        <f>6000+597415</f>
        <v>603415</v>
      </c>
      <c r="H420" s="169">
        <f>582327.41+6000</f>
        <v>588327.41</v>
      </c>
      <c r="I420" s="78">
        <f t="shared" si="5"/>
        <v>0.97499632922615453</v>
      </c>
      <c r="J420" s="74"/>
      <c r="K420" s="74"/>
      <c r="L420" s="74"/>
      <c r="M420" s="74"/>
    </row>
    <row r="421" spans="1:13" s="139" customFormat="1" ht="11.25" customHeight="1">
      <c r="A421" s="74" t="s">
        <v>69</v>
      </c>
      <c r="B421" s="142">
        <v>801</v>
      </c>
      <c r="C421" s="142">
        <v>80120</v>
      </c>
      <c r="D421" s="143">
        <v>4260</v>
      </c>
      <c r="E421" s="138" t="s">
        <v>163</v>
      </c>
      <c r="G421" s="168">
        <v>1945196</v>
      </c>
      <c r="H421" s="169">
        <v>1910892.29</v>
      </c>
      <c r="I421" s="78">
        <f t="shared" si="5"/>
        <v>0.98236490821490485</v>
      </c>
      <c r="J421" s="74"/>
      <c r="K421" s="74"/>
      <c r="L421" s="74"/>
      <c r="M421" s="74"/>
    </row>
    <row r="422" spans="1:13" s="139" customFormat="1" ht="11.25" customHeight="1">
      <c r="A422" s="74" t="s">
        <v>69</v>
      </c>
      <c r="B422" s="142">
        <v>801</v>
      </c>
      <c r="C422" s="142">
        <v>80120</v>
      </c>
      <c r="D422" s="143">
        <v>4280</v>
      </c>
      <c r="E422" s="138" t="s">
        <v>164</v>
      </c>
      <c r="G422" s="168">
        <v>23403</v>
      </c>
      <c r="H422" s="169">
        <v>21209.52</v>
      </c>
      <c r="I422" s="78">
        <f t="shared" si="5"/>
        <v>0.90627355467247794</v>
      </c>
      <c r="J422" s="74"/>
      <c r="K422" s="74"/>
      <c r="L422" s="74"/>
      <c r="M422" s="74"/>
    </row>
    <row r="423" spans="1:13" s="139" customFormat="1" ht="11.25" customHeight="1">
      <c r="A423" s="74" t="s">
        <v>69</v>
      </c>
      <c r="B423" s="142">
        <v>801</v>
      </c>
      <c r="C423" s="142">
        <v>80120</v>
      </c>
      <c r="D423" s="143">
        <v>4300</v>
      </c>
      <c r="E423" s="138" t="s">
        <v>165</v>
      </c>
      <c r="G423" s="168">
        <v>297000</v>
      </c>
      <c r="H423" s="169">
        <v>284592.98</v>
      </c>
      <c r="I423" s="78">
        <f t="shared" si="5"/>
        <v>0.95822552188552179</v>
      </c>
      <c r="J423" s="74"/>
      <c r="K423" s="74"/>
      <c r="L423" s="74"/>
      <c r="M423" s="74"/>
    </row>
    <row r="424" spans="1:13" s="139" customFormat="1" ht="22.5" hidden="1">
      <c r="A424" s="74" t="s">
        <v>69</v>
      </c>
      <c r="B424" s="142">
        <v>801</v>
      </c>
      <c r="C424" s="142">
        <v>80120</v>
      </c>
      <c r="D424" s="128">
        <v>4350</v>
      </c>
      <c r="E424" s="138" t="s">
        <v>414</v>
      </c>
      <c r="G424" s="168"/>
      <c r="H424" s="169"/>
      <c r="I424" s="78" t="str">
        <f>IF(SUM(G424=0)," ",(H424/G424))</f>
        <v xml:space="preserve"> </v>
      </c>
      <c r="J424" s="74"/>
      <c r="K424" s="74"/>
      <c r="L424" s="74"/>
      <c r="M424" s="74"/>
    </row>
    <row r="425" spans="1:13" s="139" customFormat="1" ht="11.25" customHeight="1">
      <c r="A425" s="74" t="s">
        <v>69</v>
      </c>
      <c r="B425" s="142">
        <v>801</v>
      </c>
      <c r="C425" s="142">
        <v>80120</v>
      </c>
      <c r="D425" s="143">
        <v>4360</v>
      </c>
      <c r="E425" s="138" t="s">
        <v>202</v>
      </c>
      <c r="G425" s="168">
        <v>27082</v>
      </c>
      <c r="H425" s="169">
        <v>22221.05</v>
      </c>
      <c r="I425" s="78">
        <f t="shared" si="5"/>
        <v>0.82050993279669149</v>
      </c>
      <c r="J425" s="74"/>
      <c r="K425" s="74"/>
      <c r="L425" s="74"/>
      <c r="M425" s="74"/>
    </row>
    <row r="426" spans="1:13" s="139" customFormat="1" ht="11.25" hidden="1" customHeight="1">
      <c r="A426" s="74" t="s">
        <v>69</v>
      </c>
      <c r="B426" s="142">
        <v>801</v>
      </c>
      <c r="C426" s="142">
        <v>80120</v>
      </c>
      <c r="D426" s="137">
        <v>4370</v>
      </c>
      <c r="E426" s="138" t="s">
        <v>413</v>
      </c>
      <c r="G426" s="168"/>
      <c r="H426" s="169"/>
      <c r="I426" s="78" t="str">
        <f>IF(SUM(G426=0)," ",(H426/G426))</f>
        <v xml:space="preserve"> </v>
      </c>
      <c r="J426" s="74"/>
      <c r="K426" s="74"/>
      <c r="L426" s="74"/>
      <c r="M426" s="74"/>
    </row>
    <row r="427" spans="1:13" s="139" customFormat="1" ht="11.25" hidden="1" customHeight="1">
      <c r="A427" s="74" t="s">
        <v>69</v>
      </c>
      <c r="B427" s="142">
        <v>801</v>
      </c>
      <c r="C427" s="142">
        <v>80120</v>
      </c>
      <c r="D427" s="143">
        <v>4380</v>
      </c>
      <c r="E427" s="138" t="s">
        <v>356</v>
      </c>
      <c r="G427" s="168"/>
      <c r="H427" s="169"/>
      <c r="I427" s="78" t="str">
        <f>IF(SUM(G427=0)," ",(H427/G427))</f>
        <v xml:space="preserve"> </v>
      </c>
      <c r="J427" s="74"/>
      <c r="K427" s="74"/>
      <c r="L427" s="74"/>
      <c r="M427" s="74"/>
    </row>
    <row r="428" spans="1:13" s="139" customFormat="1" ht="11.25" customHeight="1">
      <c r="A428" s="74" t="s">
        <v>69</v>
      </c>
      <c r="B428" s="142">
        <v>801</v>
      </c>
      <c r="C428" s="142">
        <v>80120</v>
      </c>
      <c r="D428" s="143">
        <v>4390</v>
      </c>
      <c r="E428" s="138" t="s">
        <v>169</v>
      </c>
      <c r="G428" s="168">
        <v>22000</v>
      </c>
      <c r="H428" s="169">
        <v>22000</v>
      </c>
      <c r="I428" s="78">
        <f t="shared" si="5"/>
        <v>1</v>
      </c>
      <c r="J428" s="74"/>
      <c r="K428" s="74"/>
      <c r="L428" s="74"/>
      <c r="M428" s="74"/>
    </row>
    <row r="429" spans="1:13" s="139" customFormat="1" ht="11.25" hidden="1" customHeight="1">
      <c r="A429" s="74" t="s">
        <v>69</v>
      </c>
      <c r="B429" s="142">
        <v>801</v>
      </c>
      <c r="C429" s="142">
        <v>80120</v>
      </c>
      <c r="D429" s="143">
        <v>4400</v>
      </c>
      <c r="E429" s="138" t="s">
        <v>170</v>
      </c>
      <c r="G429" s="168"/>
      <c r="H429" s="169"/>
      <c r="I429" s="78" t="str">
        <f t="shared" si="5"/>
        <v xml:space="preserve"> </v>
      </c>
      <c r="J429" s="74"/>
      <c r="K429" s="74"/>
      <c r="L429" s="74"/>
      <c r="M429" s="74"/>
    </row>
    <row r="430" spans="1:13" s="139" customFormat="1" ht="11.25" customHeight="1">
      <c r="A430" s="74" t="s">
        <v>69</v>
      </c>
      <c r="B430" s="142">
        <v>801</v>
      </c>
      <c r="C430" s="142">
        <v>80120</v>
      </c>
      <c r="D430" s="143">
        <v>4410</v>
      </c>
      <c r="E430" s="138" t="s">
        <v>199</v>
      </c>
      <c r="G430" s="168">
        <v>3600</v>
      </c>
      <c r="H430" s="169">
        <v>2959.7</v>
      </c>
      <c r="I430" s="78">
        <f t="shared" si="5"/>
        <v>0.82213888888888886</v>
      </c>
      <c r="J430" s="74"/>
      <c r="K430" s="74"/>
      <c r="L430" s="74"/>
      <c r="M430" s="74"/>
    </row>
    <row r="431" spans="1:13" s="139" customFormat="1" ht="11.25" customHeight="1">
      <c r="A431" s="74" t="s">
        <v>69</v>
      </c>
      <c r="B431" s="142">
        <v>801</v>
      </c>
      <c r="C431" s="142">
        <v>80120</v>
      </c>
      <c r="D431" s="143">
        <v>4420</v>
      </c>
      <c r="E431" s="138" t="s">
        <v>200</v>
      </c>
      <c r="G431" s="168">
        <v>17000</v>
      </c>
      <c r="H431" s="169">
        <v>16716.25</v>
      </c>
      <c r="I431" s="78">
        <f t="shared" si="5"/>
        <v>0.98330882352941174</v>
      </c>
      <c r="J431" s="74"/>
      <c r="K431" s="74"/>
      <c r="L431" s="74"/>
      <c r="M431" s="74"/>
    </row>
    <row r="432" spans="1:13" s="139" customFormat="1" ht="11.25" customHeight="1">
      <c r="A432" s="74" t="s">
        <v>69</v>
      </c>
      <c r="B432" s="142">
        <v>801</v>
      </c>
      <c r="C432" s="142">
        <v>80120</v>
      </c>
      <c r="D432" s="143">
        <v>4430</v>
      </c>
      <c r="E432" s="138" t="s">
        <v>171</v>
      </c>
      <c r="G432" s="168">
        <v>1280</v>
      </c>
      <c r="H432" s="169">
        <v>1280</v>
      </c>
      <c r="I432" s="78">
        <f t="shared" si="5"/>
        <v>1</v>
      </c>
      <c r="J432" s="74"/>
      <c r="K432" s="74"/>
      <c r="L432" s="74"/>
      <c r="M432" s="74"/>
    </row>
    <row r="433" spans="1:13" s="139" customFormat="1" ht="11.25" customHeight="1">
      <c r="A433" s="74" t="s">
        <v>69</v>
      </c>
      <c r="B433" s="142">
        <v>801</v>
      </c>
      <c r="C433" s="142">
        <v>80120</v>
      </c>
      <c r="D433" s="143">
        <v>4440</v>
      </c>
      <c r="E433" s="138" t="s">
        <v>166</v>
      </c>
      <c r="G433" s="168">
        <v>1409739</v>
      </c>
      <c r="H433" s="169">
        <v>1409739</v>
      </c>
      <c r="I433" s="78">
        <f t="shared" si="5"/>
        <v>1</v>
      </c>
      <c r="J433" s="74"/>
      <c r="K433" s="74"/>
      <c r="L433" s="74"/>
      <c r="M433" s="74"/>
    </row>
    <row r="434" spans="1:13" s="139" customFormat="1" ht="11.25" hidden="1" customHeight="1">
      <c r="A434" s="74" t="s">
        <v>69</v>
      </c>
      <c r="B434" s="142">
        <v>801</v>
      </c>
      <c r="C434" s="142">
        <v>80120</v>
      </c>
      <c r="D434" s="143">
        <v>4510</v>
      </c>
      <c r="E434" s="138" t="s">
        <v>174</v>
      </c>
      <c r="G434" s="168"/>
      <c r="H434" s="169"/>
      <c r="I434" s="78" t="str">
        <f t="shared" si="5"/>
        <v xml:space="preserve"> </v>
      </c>
      <c r="J434" s="74"/>
      <c r="K434" s="74"/>
      <c r="L434" s="74"/>
      <c r="M434" s="74"/>
    </row>
    <row r="435" spans="1:13" s="139" customFormat="1" ht="11.25" customHeight="1">
      <c r="A435" s="74" t="s">
        <v>69</v>
      </c>
      <c r="B435" s="142">
        <v>801</v>
      </c>
      <c r="C435" s="142">
        <v>80120</v>
      </c>
      <c r="D435" s="143">
        <v>4520</v>
      </c>
      <c r="E435" s="138" t="s">
        <v>175</v>
      </c>
      <c r="G435" s="140">
        <v>93000</v>
      </c>
      <c r="H435" s="141">
        <v>91740.38</v>
      </c>
      <c r="I435" s="78">
        <f t="shared" si="5"/>
        <v>0.98645569892473128</v>
      </c>
      <c r="J435" s="74"/>
      <c r="K435" s="74"/>
      <c r="L435" s="74"/>
      <c r="M435" s="74"/>
    </row>
    <row r="436" spans="1:13" s="139" customFormat="1" ht="11.25" hidden="1" customHeight="1">
      <c r="A436" s="74" t="s">
        <v>69</v>
      </c>
      <c r="B436" s="142">
        <v>801</v>
      </c>
      <c r="C436" s="142">
        <v>80120</v>
      </c>
      <c r="D436" s="143">
        <v>4530</v>
      </c>
      <c r="E436" s="138" t="s">
        <v>179</v>
      </c>
      <c r="G436" s="168"/>
      <c r="H436" s="169"/>
      <c r="I436" s="78" t="str">
        <f t="shared" si="5"/>
        <v xml:space="preserve"> </v>
      </c>
      <c r="J436" s="74"/>
      <c r="K436" s="74"/>
      <c r="L436" s="74"/>
      <c r="M436" s="74"/>
    </row>
    <row r="437" spans="1:13" s="139" customFormat="1" ht="11.25" hidden="1" customHeight="1">
      <c r="A437" s="74" t="s">
        <v>69</v>
      </c>
      <c r="B437" s="142">
        <v>801</v>
      </c>
      <c r="C437" s="142">
        <v>80120</v>
      </c>
      <c r="D437" s="137">
        <v>4570</v>
      </c>
      <c r="E437" s="138" t="s">
        <v>267</v>
      </c>
      <c r="G437" s="168"/>
      <c r="H437" s="169"/>
      <c r="I437" s="78" t="str">
        <f t="shared" si="5"/>
        <v xml:space="preserve"> </v>
      </c>
      <c r="J437" s="74"/>
      <c r="K437" s="74"/>
      <c r="L437" s="74"/>
      <c r="M437" s="74"/>
    </row>
    <row r="438" spans="1:13" s="139" customFormat="1" ht="11.25" hidden="1" customHeight="1">
      <c r="A438" s="74" t="s">
        <v>69</v>
      </c>
      <c r="B438" s="142">
        <v>801</v>
      </c>
      <c r="C438" s="142">
        <v>80120</v>
      </c>
      <c r="D438" s="143">
        <v>4580</v>
      </c>
      <c r="E438" s="138" t="s">
        <v>176</v>
      </c>
      <c r="G438" s="168"/>
      <c r="H438" s="169"/>
      <c r="I438" s="78" t="str">
        <f t="shared" si="5"/>
        <v xml:space="preserve"> </v>
      </c>
      <c r="J438" s="74"/>
      <c r="K438" s="74"/>
      <c r="L438" s="74"/>
      <c r="M438" s="74"/>
    </row>
    <row r="439" spans="1:13" s="139" customFormat="1" ht="11.25" hidden="1" customHeight="1">
      <c r="A439" s="74" t="s">
        <v>69</v>
      </c>
      <c r="B439" s="142">
        <v>801</v>
      </c>
      <c r="C439" s="142">
        <v>80120</v>
      </c>
      <c r="D439" s="143">
        <v>4590</v>
      </c>
      <c r="E439" s="138" t="s">
        <v>177</v>
      </c>
      <c r="G439" s="168"/>
      <c r="H439" s="169"/>
      <c r="I439" s="78" t="str">
        <f t="shared" si="5"/>
        <v xml:space="preserve"> </v>
      </c>
      <c r="J439" s="74"/>
      <c r="K439" s="74"/>
      <c r="L439" s="74"/>
      <c r="M439" s="74"/>
    </row>
    <row r="440" spans="1:13" s="139" customFormat="1" ht="22.5" hidden="1" customHeight="1">
      <c r="A440" s="74" t="s">
        <v>69</v>
      </c>
      <c r="B440" s="142">
        <v>801</v>
      </c>
      <c r="C440" s="142">
        <v>80120</v>
      </c>
      <c r="D440" s="143">
        <v>4600</v>
      </c>
      <c r="E440" s="110" t="s">
        <v>359</v>
      </c>
      <c r="G440" s="140"/>
      <c r="H440" s="141"/>
      <c r="I440" s="78" t="str">
        <f t="shared" si="5"/>
        <v xml:space="preserve"> </v>
      </c>
      <c r="J440" s="74"/>
      <c r="K440" s="74"/>
      <c r="L440" s="74"/>
      <c r="M440" s="74"/>
    </row>
    <row r="441" spans="1:13" s="139" customFormat="1" ht="11.25" hidden="1" customHeight="1">
      <c r="A441" s="74" t="s">
        <v>69</v>
      </c>
      <c r="B441" s="142">
        <v>801</v>
      </c>
      <c r="C441" s="142">
        <v>80120</v>
      </c>
      <c r="D441" s="143">
        <v>4610</v>
      </c>
      <c r="E441" s="138" t="s">
        <v>168</v>
      </c>
      <c r="G441" s="168"/>
      <c r="H441" s="169"/>
      <c r="I441" s="78" t="str">
        <f t="shared" si="5"/>
        <v xml:space="preserve"> </v>
      </c>
      <c r="J441" s="74"/>
      <c r="K441" s="74"/>
      <c r="L441" s="74"/>
      <c r="M441" s="74"/>
    </row>
    <row r="442" spans="1:13" s="139" customFormat="1" ht="11.25" customHeight="1">
      <c r="A442" s="74" t="s">
        <v>69</v>
      </c>
      <c r="B442" s="142">
        <v>801</v>
      </c>
      <c r="C442" s="142">
        <v>80120</v>
      </c>
      <c r="D442" s="143">
        <v>4700</v>
      </c>
      <c r="E442" s="138" t="s">
        <v>198</v>
      </c>
      <c r="G442" s="168">
        <v>35397</v>
      </c>
      <c r="H442" s="169">
        <v>32666</v>
      </c>
      <c r="I442" s="78">
        <f t="shared" si="5"/>
        <v>0.92284656891826988</v>
      </c>
      <c r="J442" s="74"/>
      <c r="K442" s="74"/>
      <c r="L442" s="74"/>
      <c r="M442" s="74"/>
    </row>
    <row r="443" spans="1:13" s="139" customFormat="1" ht="11.25" hidden="1" customHeight="1">
      <c r="A443" s="74" t="s">
        <v>69</v>
      </c>
      <c r="B443" s="142">
        <v>801</v>
      </c>
      <c r="C443" s="142">
        <v>80120</v>
      </c>
      <c r="D443" s="137">
        <v>4860</v>
      </c>
      <c r="E443" s="138" t="s">
        <v>412</v>
      </c>
      <c r="G443" s="168"/>
      <c r="H443" s="169"/>
      <c r="I443" s="78" t="str">
        <f>IF(SUM(G443=0)," ",(H443/G443))</f>
        <v xml:space="preserve"> </v>
      </c>
      <c r="J443" s="74"/>
      <c r="K443" s="74"/>
      <c r="L443" s="74"/>
      <c r="M443" s="74"/>
    </row>
    <row r="444" spans="1:13" s="225" customFormat="1" ht="11.25" hidden="1" customHeight="1">
      <c r="A444" s="74" t="s">
        <v>69</v>
      </c>
      <c r="B444" s="142">
        <v>801</v>
      </c>
      <c r="C444" s="142">
        <v>80120</v>
      </c>
      <c r="D444" s="143">
        <v>4990</v>
      </c>
      <c r="E444" s="138" t="s">
        <v>182</v>
      </c>
      <c r="G444" s="168"/>
      <c r="H444" s="169"/>
      <c r="I444" s="78" t="str">
        <f t="shared" si="5"/>
        <v xml:space="preserve"> </v>
      </c>
      <c r="J444" s="74"/>
      <c r="K444" s="74"/>
      <c r="L444" s="74"/>
      <c r="M444" s="74"/>
    </row>
    <row r="445" spans="1:13" s="225" customFormat="1" ht="6" hidden="1" customHeight="1">
      <c r="A445" s="74"/>
      <c r="B445" s="142"/>
      <c r="C445" s="142"/>
      <c r="D445" s="143"/>
      <c r="E445" s="138"/>
      <c r="G445" s="227"/>
      <c r="H445" s="228"/>
      <c r="I445" s="133"/>
      <c r="J445" s="74"/>
      <c r="K445" s="74"/>
      <c r="L445" s="74"/>
      <c r="M445" s="74"/>
    </row>
    <row r="446" spans="1:13" ht="11.25" hidden="1" customHeight="1">
      <c r="E446" s="114" t="s">
        <v>447</v>
      </c>
      <c r="F446" s="115"/>
      <c r="G446" s="149"/>
      <c r="H446" s="150"/>
      <c r="I446" s="122" t="str">
        <f t="shared" si="5"/>
        <v xml:space="preserve"> </v>
      </c>
      <c r="J446" s="74"/>
      <c r="K446" s="74"/>
      <c r="L446" s="74"/>
      <c r="M446" s="74"/>
    </row>
    <row r="447" spans="1:13" ht="6" hidden="1" customHeight="1">
      <c r="E447" s="123" t="s">
        <v>24</v>
      </c>
      <c r="F447" s="158"/>
      <c r="G447" s="116"/>
      <c r="H447" s="117"/>
      <c r="I447" s="124"/>
      <c r="J447" s="74"/>
      <c r="K447" s="74"/>
      <c r="L447" s="74"/>
      <c r="M447" s="74"/>
    </row>
    <row r="448" spans="1:13" ht="12" hidden="1" customHeight="1">
      <c r="E448" s="75" t="s">
        <v>224</v>
      </c>
      <c r="F448" s="115"/>
      <c r="G448" s="120"/>
      <c r="H448" s="121"/>
      <c r="I448" s="122"/>
      <c r="J448" s="74"/>
      <c r="K448" s="74"/>
      <c r="L448" s="74"/>
      <c r="M448" s="74"/>
    </row>
    <row r="449" spans="1:13" ht="6" hidden="1" customHeight="1">
      <c r="E449" s="75"/>
      <c r="F449" s="115"/>
      <c r="G449" s="120"/>
      <c r="H449" s="121"/>
      <c r="I449" s="122"/>
      <c r="J449" s="74"/>
      <c r="K449" s="74"/>
      <c r="L449" s="74"/>
      <c r="M449" s="74"/>
    </row>
    <row r="450" spans="1:13" ht="12" hidden="1" customHeight="1">
      <c r="E450" s="114" t="s">
        <v>423</v>
      </c>
      <c r="F450" s="115"/>
      <c r="G450" s="120">
        <f>G452+G498</f>
        <v>0</v>
      </c>
      <c r="H450" s="121">
        <f>H452+H498</f>
        <v>0</v>
      </c>
      <c r="I450" s="122" t="str">
        <f t="shared" ref="I450" si="7">IF(SUM(G450=0)," ",(H450/G450))</f>
        <v xml:space="preserve"> </v>
      </c>
      <c r="J450" s="74"/>
      <c r="K450" s="74"/>
      <c r="L450" s="74"/>
      <c r="M450" s="74"/>
    </row>
    <row r="451" spans="1:13" ht="6" hidden="1" customHeight="1">
      <c r="E451" s="123" t="s">
        <v>24</v>
      </c>
      <c r="F451" s="158"/>
      <c r="G451" s="120"/>
      <c r="H451" s="121"/>
      <c r="I451" s="122"/>
      <c r="J451" s="74"/>
      <c r="K451" s="74"/>
      <c r="L451" s="74"/>
      <c r="M451" s="74"/>
    </row>
    <row r="452" spans="1:13" ht="12" hidden="1" customHeight="1">
      <c r="B452" s="74"/>
      <c r="C452" s="74"/>
      <c r="D452" s="74"/>
      <c r="E452" s="114" t="s">
        <v>424</v>
      </c>
      <c r="F452" s="115"/>
      <c r="G452" s="120">
        <f>G460+(SUM(G471:G496))</f>
        <v>0</v>
      </c>
      <c r="H452" s="121">
        <f>H460+(SUM(H471:H496))</f>
        <v>0</v>
      </c>
      <c r="I452" s="122" t="str">
        <f t="shared" ref="I452" si="8">IF(SUM(G452=0)," ",(H452/G452))</f>
        <v xml:space="preserve"> </v>
      </c>
      <c r="J452" s="74"/>
      <c r="K452" s="74"/>
      <c r="L452" s="74"/>
      <c r="M452" s="74"/>
    </row>
    <row r="453" spans="1:13" ht="6" hidden="1" customHeight="1">
      <c r="B453" s="74"/>
      <c r="C453" s="74"/>
      <c r="D453" s="74"/>
      <c r="E453" s="75" t="s">
        <v>24</v>
      </c>
      <c r="G453" s="120"/>
      <c r="H453" s="121"/>
      <c r="I453" s="122"/>
      <c r="J453" s="74"/>
      <c r="K453" s="74"/>
      <c r="L453" s="74"/>
      <c r="M453" s="74"/>
    </row>
    <row r="454" spans="1:13" ht="12" hidden="1" customHeight="1">
      <c r="E454" s="125" t="s">
        <v>38</v>
      </c>
      <c r="F454" s="126"/>
      <c r="G454" s="120"/>
      <c r="H454" s="121"/>
      <c r="I454" s="122"/>
      <c r="J454" s="74"/>
      <c r="K454" s="74"/>
      <c r="L454" s="74"/>
      <c r="M454" s="74"/>
    </row>
    <row r="455" spans="1:13" ht="12" hidden="1" customHeight="1">
      <c r="E455" s="127" t="s">
        <v>39</v>
      </c>
      <c r="F455" s="43">
        <f>'Liczba uczniów i inne'!E135</f>
        <v>0</v>
      </c>
      <c r="G455" s="120"/>
      <c r="H455" s="121"/>
      <c r="I455" s="122"/>
      <c r="J455" s="74"/>
      <c r="K455" s="74"/>
      <c r="L455" s="74"/>
      <c r="M455" s="74"/>
    </row>
    <row r="456" spans="1:13" ht="12" hidden="1" customHeight="1">
      <c r="E456" s="127" t="s">
        <v>40</v>
      </c>
      <c r="F456" s="43">
        <f>'Liczba uczniów i inne'!E136</f>
        <v>0</v>
      </c>
      <c r="G456" s="120"/>
      <c r="H456" s="121"/>
      <c r="I456" s="122"/>
      <c r="J456" s="74"/>
      <c r="K456" s="74"/>
      <c r="L456" s="74"/>
      <c r="M456" s="74"/>
    </row>
    <row r="457" spans="1:13" ht="12" hidden="1" customHeight="1">
      <c r="E457" s="127" t="s">
        <v>41</v>
      </c>
      <c r="F457" s="44">
        <f>'Liczba uczniów i inne'!E137</f>
        <v>0</v>
      </c>
      <c r="G457" s="120"/>
      <c r="H457" s="121"/>
      <c r="I457" s="122"/>
      <c r="J457" s="74"/>
      <c r="K457" s="74"/>
      <c r="L457" s="74"/>
      <c r="M457" s="74"/>
    </row>
    <row r="458" spans="1:13" ht="12" hidden="1" customHeight="1">
      <c r="E458" s="127" t="s">
        <v>42</v>
      </c>
      <c r="F458" s="44">
        <f>'Liczba uczniów i inne'!E138</f>
        <v>0</v>
      </c>
      <c r="G458" s="120"/>
      <c r="H458" s="121"/>
      <c r="I458" s="122"/>
      <c r="J458" s="74"/>
      <c r="K458" s="74"/>
      <c r="L458" s="74"/>
      <c r="M458" s="74"/>
    </row>
    <row r="459" spans="1:13" ht="6" hidden="1" customHeight="1">
      <c r="E459" s="110" t="s">
        <v>24</v>
      </c>
      <c r="G459" s="120"/>
      <c r="H459" s="121"/>
      <c r="I459" s="122"/>
      <c r="J459" s="74"/>
      <c r="K459" s="74"/>
      <c r="L459" s="74"/>
      <c r="M459" s="74"/>
    </row>
    <row r="460" spans="1:13" ht="12" hidden="1" customHeight="1">
      <c r="A460" s="74" t="s">
        <v>69</v>
      </c>
      <c r="B460" s="142">
        <v>801</v>
      </c>
      <c r="C460" s="142">
        <v>80122</v>
      </c>
      <c r="D460" s="79" t="s">
        <v>197</v>
      </c>
      <c r="E460" s="110" t="s">
        <v>43</v>
      </c>
      <c r="F460" s="119"/>
      <c r="G460" s="120">
        <f>SUM(G461:G469)</f>
        <v>0</v>
      </c>
      <c r="H460" s="121">
        <f>SUM(H461:H469)</f>
        <v>0</v>
      </c>
      <c r="I460" s="122" t="str">
        <f t="shared" ref="I460" si="9">IF(SUM(G460=0)," ",(H460/G460))</f>
        <v xml:space="preserve"> </v>
      </c>
      <c r="J460" s="74"/>
      <c r="K460" s="74"/>
      <c r="L460" s="74"/>
      <c r="M460" s="74"/>
    </row>
    <row r="461" spans="1:13" ht="12" hidden="1" customHeight="1">
      <c r="A461" s="74" t="s">
        <v>69</v>
      </c>
      <c r="B461" s="142">
        <v>801</v>
      </c>
      <c r="C461" s="142">
        <v>80122</v>
      </c>
      <c r="D461" s="128">
        <v>4010</v>
      </c>
      <c r="E461" s="129" t="s">
        <v>44</v>
      </c>
      <c r="F461" s="130"/>
      <c r="G461" s="149"/>
      <c r="H461" s="150"/>
      <c r="I461" s="122"/>
      <c r="J461" s="74"/>
      <c r="K461" s="74"/>
      <c r="L461" s="74"/>
      <c r="M461" s="74"/>
    </row>
    <row r="462" spans="1:13" ht="12" hidden="1" customHeight="1">
      <c r="A462" s="74" t="s">
        <v>69</v>
      </c>
      <c r="B462" s="142">
        <v>801</v>
      </c>
      <c r="C462" s="142">
        <v>80122</v>
      </c>
      <c r="D462" s="128">
        <v>4740</v>
      </c>
      <c r="E462" s="129" t="s">
        <v>409</v>
      </c>
      <c r="F462" s="130"/>
      <c r="G462" s="149"/>
      <c r="H462" s="150"/>
      <c r="I462" s="122"/>
      <c r="J462" s="74"/>
      <c r="K462" s="74"/>
      <c r="L462" s="74"/>
      <c r="M462" s="74"/>
    </row>
    <row r="463" spans="1:13" ht="12" hidden="1" customHeight="1">
      <c r="A463" s="74" t="s">
        <v>69</v>
      </c>
      <c r="B463" s="142">
        <v>801</v>
      </c>
      <c r="C463" s="142">
        <v>80122</v>
      </c>
      <c r="D463" s="128">
        <v>4750</v>
      </c>
      <c r="E463" s="129" t="s">
        <v>410</v>
      </c>
      <c r="F463" s="130"/>
      <c r="G463" s="149"/>
      <c r="H463" s="150"/>
      <c r="I463" s="122"/>
      <c r="J463" s="74"/>
      <c r="K463" s="74"/>
      <c r="L463" s="74"/>
      <c r="M463" s="74"/>
    </row>
    <row r="464" spans="1:13" ht="12" hidden="1" customHeight="1">
      <c r="A464" s="74" t="s">
        <v>69</v>
      </c>
      <c r="B464" s="142">
        <v>801</v>
      </c>
      <c r="C464" s="142">
        <v>80122</v>
      </c>
      <c r="D464" s="128">
        <v>4790</v>
      </c>
      <c r="E464" s="129" t="s">
        <v>394</v>
      </c>
      <c r="F464" s="130"/>
      <c r="G464" s="149"/>
      <c r="H464" s="150"/>
      <c r="I464" s="122"/>
      <c r="J464" s="74"/>
      <c r="K464" s="74"/>
      <c r="L464" s="74"/>
      <c r="M464" s="74"/>
    </row>
    <row r="465" spans="1:13" ht="12" hidden="1" customHeight="1">
      <c r="A465" s="74" t="s">
        <v>69</v>
      </c>
      <c r="B465" s="142">
        <v>801</v>
      </c>
      <c r="C465" s="142">
        <v>80122</v>
      </c>
      <c r="D465" s="128">
        <v>4040</v>
      </c>
      <c r="E465" s="129" t="s">
        <v>419</v>
      </c>
      <c r="F465" s="130"/>
      <c r="G465" s="149"/>
      <c r="H465" s="150"/>
      <c r="I465" s="122"/>
      <c r="J465" s="74"/>
      <c r="K465" s="74"/>
      <c r="L465" s="74"/>
      <c r="M465" s="74"/>
    </row>
    <row r="466" spans="1:13" ht="12" hidden="1" customHeight="1">
      <c r="A466" s="74" t="s">
        <v>69</v>
      </c>
      <c r="B466" s="142">
        <v>801</v>
      </c>
      <c r="C466" s="142">
        <v>80122</v>
      </c>
      <c r="D466" s="128">
        <v>4800</v>
      </c>
      <c r="E466" s="129" t="s">
        <v>420</v>
      </c>
      <c r="F466" s="130"/>
      <c r="G466" s="149"/>
      <c r="H466" s="150"/>
      <c r="I466" s="122"/>
      <c r="J466" s="74"/>
      <c r="K466" s="74"/>
      <c r="L466" s="74"/>
      <c r="M466" s="74"/>
    </row>
    <row r="467" spans="1:13" ht="12" hidden="1" customHeight="1">
      <c r="A467" s="74" t="s">
        <v>69</v>
      </c>
      <c r="B467" s="142">
        <v>801</v>
      </c>
      <c r="C467" s="142">
        <v>80122</v>
      </c>
      <c r="D467" s="128">
        <v>4170</v>
      </c>
      <c r="E467" s="129" t="s">
        <v>46</v>
      </c>
      <c r="F467" s="119"/>
      <c r="G467" s="149"/>
      <c r="H467" s="150"/>
      <c r="I467" s="122"/>
      <c r="J467" s="74"/>
      <c r="K467" s="74"/>
      <c r="L467" s="74"/>
      <c r="M467" s="74"/>
    </row>
    <row r="468" spans="1:13" ht="22.5" hidden="1">
      <c r="A468" s="74" t="s">
        <v>69</v>
      </c>
      <c r="B468" s="142">
        <v>801</v>
      </c>
      <c r="C468" s="142">
        <v>80122</v>
      </c>
      <c r="D468" s="128">
        <v>4840</v>
      </c>
      <c r="E468" s="129" t="s">
        <v>411</v>
      </c>
      <c r="F468" s="119"/>
      <c r="G468" s="149"/>
      <c r="H468" s="150"/>
      <c r="I468" s="122"/>
      <c r="J468" s="74"/>
      <c r="K468" s="74"/>
      <c r="L468" s="74"/>
      <c r="M468" s="74"/>
    </row>
    <row r="469" spans="1:13" ht="12" hidden="1" customHeight="1">
      <c r="A469" s="74"/>
      <c r="B469" s="134"/>
      <c r="C469" s="134"/>
      <c r="D469" s="134"/>
      <c r="E469" s="129" t="s">
        <v>47</v>
      </c>
      <c r="F469" s="119"/>
      <c r="G469" s="149"/>
      <c r="H469" s="150"/>
      <c r="I469" s="122"/>
      <c r="J469" s="74"/>
      <c r="K469" s="74"/>
      <c r="L469" s="74"/>
      <c r="M469" s="74"/>
    </row>
    <row r="470" spans="1:13" hidden="1">
      <c r="A470" s="74"/>
      <c r="B470" s="74"/>
      <c r="C470" s="74"/>
      <c r="D470" s="74"/>
      <c r="E470" s="164"/>
      <c r="F470" s="119"/>
      <c r="G470" s="120"/>
      <c r="H470" s="121"/>
      <c r="I470" s="122"/>
      <c r="J470" s="74"/>
      <c r="K470" s="74"/>
      <c r="L470" s="74"/>
      <c r="M470" s="74"/>
    </row>
    <row r="471" spans="1:13" ht="12" hidden="1" customHeight="1">
      <c r="A471" s="74" t="s">
        <v>69</v>
      </c>
      <c r="B471" s="142">
        <v>801</v>
      </c>
      <c r="C471" s="142">
        <v>80122</v>
      </c>
      <c r="D471" s="143">
        <v>3020</v>
      </c>
      <c r="E471" s="138" t="s">
        <v>161</v>
      </c>
      <c r="F471" s="139"/>
      <c r="G471" s="149"/>
      <c r="H471" s="150"/>
      <c r="I471" s="122"/>
      <c r="J471" s="74"/>
      <c r="K471" s="74"/>
      <c r="L471" s="74"/>
      <c r="M471" s="74"/>
    </row>
    <row r="472" spans="1:13" ht="12" hidden="1" customHeight="1">
      <c r="A472" s="74" t="s">
        <v>69</v>
      </c>
      <c r="B472" s="142">
        <v>801</v>
      </c>
      <c r="C472" s="142">
        <v>80122</v>
      </c>
      <c r="D472" s="143">
        <v>3050</v>
      </c>
      <c r="E472" s="138" t="s">
        <v>178</v>
      </c>
      <c r="F472" s="139"/>
      <c r="G472" s="149"/>
      <c r="H472" s="150"/>
      <c r="I472" s="122"/>
      <c r="J472" s="74"/>
      <c r="K472" s="74"/>
      <c r="L472" s="74"/>
      <c r="M472" s="74"/>
    </row>
    <row r="473" spans="1:13" ht="12" hidden="1" customHeight="1">
      <c r="A473" s="74" t="s">
        <v>69</v>
      </c>
      <c r="B473" s="142">
        <v>801</v>
      </c>
      <c r="C473" s="142">
        <v>80122</v>
      </c>
      <c r="D473" s="143">
        <v>4140</v>
      </c>
      <c r="E473" s="138" t="s">
        <v>167</v>
      </c>
      <c r="F473" s="139"/>
      <c r="G473" s="149"/>
      <c r="H473" s="150"/>
      <c r="I473" s="122"/>
      <c r="J473" s="74"/>
      <c r="K473" s="74"/>
      <c r="L473" s="74"/>
      <c r="M473" s="74"/>
    </row>
    <row r="474" spans="1:13" ht="12" hidden="1" customHeight="1">
      <c r="A474" s="74" t="s">
        <v>69</v>
      </c>
      <c r="B474" s="142">
        <v>801</v>
      </c>
      <c r="C474" s="142">
        <v>80122</v>
      </c>
      <c r="D474" s="143">
        <v>4210</v>
      </c>
      <c r="E474" s="138" t="s">
        <v>162</v>
      </c>
      <c r="F474" s="139"/>
      <c r="G474" s="149"/>
      <c r="H474" s="150"/>
      <c r="I474" s="122"/>
      <c r="J474" s="74"/>
      <c r="K474" s="74"/>
      <c r="L474" s="74"/>
      <c r="M474" s="74"/>
    </row>
    <row r="475" spans="1:13" ht="12" hidden="1" customHeight="1">
      <c r="A475" s="74" t="s">
        <v>69</v>
      </c>
      <c r="B475" s="142">
        <v>801</v>
      </c>
      <c r="C475" s="142">
        <v>80122</v>
      </c>
      <c r="D475" s="143">
        <v>4240</v>
      </c>
      <c r="E475" s="138" t="s">
        <v>213</v>
      </c>
      <c r="F475" s="139"/>
      <c r="G475" s="149"/>
      <c r="H475" s="150"/>
      <c r="I475" s="122"/>
      <c r="J475" s="74"/>
      <c r="K475" s="74"/>
      <c r="L475" s="74"/>
      <c r="M475" s="74"/>
    </row>
    <row r="476" spans="1:13" ht="12" hidden="1" customHeight="1">
      <c r="A476" s="74" t="s">
        <v>69</v>
      </c>
      <c r="B476" s="142">
        <v>801</v>
      </c>
      <c r="C476" s="142">
        <v>80122</v>
      </c>
      <c r="D476" s="143">
        <v>4260</v>
      </c>
      <c r="E476" s="138" t="s">
        <v>163</v>
      </c>
      <c r="F476" s="139"/>
      <c r="G476" s="149"/>
      <c r="H476" s="150"/>
      <c r="I476" s="122"/>
      <c r="J476" s="74"/>
      <c r="K476" s="74"/>
      <c r="L476" s="74"/>
      <c r="M476" s="74"/>
    </row>
    <row r="477" spans="1:13" ht="12" hidden="1" customHeight="1">
      <c r="A477" s="74" t="s">
        <v>69</v>
      </c>
      <c r="B477" s="142">
        <v>801</v>
      </c>
      <c r="C477" s="142">
        <v>80122</v>
      </c>
      <c r="D477" s="143">
        <v>4280</v>
      </c>
      <c r="E477" s="138" t="s">
        <v>164</v>
      </c>
      <c r="F477" s="139"/>
      <c r="G477" s="149"/>
      <c r="H477" s="150"/>
      <c r="I477" s="122"/>
      <c r="J477" s="74"/>
      <c r="K477" s="74"/>
      <c r="L477" s="74"/>
      <c r="M477" s="74"/>
    </row>
    <row r="478" spans="1:13" ht="12" hidden="1" customHeight="1">
      <c r="A478" s="74" t="s">
        <v>69</v>
      </c>
      <c r="B478" s="142">
        <v>801</v>
      </c>
      <c r="C478" s="142">
        <v>80122</v>
      </c>
      <c r="D478" s="143">
        <v>4300</v>
      </c>
      <c r="E478" s="138" t="s">
        <v>165</v>
      </c>
      <c r="F478" s="139"/>
      <c r="G478" s="149"/>
      <c r="H478" s="150"/>
      <c r="I478" s="122"/>
      <c r="J478" s="74"/>
      <c r="K478" s="74"/>
      <c r="L478" s="74"/>
      <c r="M478" s="74"/>
    </row>
    <row r="479" spans="1:13" ht="22.5" hidden="1">
      <c r="A479" s="74" t="s">
        <v>69</v>
      </c>
      <c r="B479" s="142">
        <v>801</v>
      </c>
      <c r="C479" s="142">
        <v>80122</v>
      </c>
      <c r="D479" s="128">
        <v>4350</v>
      </c>
      <c r="E479" s="138" t="s">
        <v>414</v>
      </c>
      <c r="F479" s="139"/>
      <c r="G479" s="149"/>
      <c r="H479" s="150"/>
      <c r="I479" s="122"/>
      <c r="J479" s="74"/>
      <c r="K479" s="74"/>
      <c r="L479" s="74"/>
      <c r="M479" s="74"/>
    </row>
    <row r="480" spans="1:13" ht="12" hidden="1" customHeight="1">
      <c r="A480" s="74" t="s">
        <v>69</v>
      </c>
      <c r="B480" s="142">
        <v>801</v>
      </c>
      <c r="C480" s="142">
        <v>80122</v>
      </c>
      <c r="D480" s="143">
        <v>4360</v>
      </c>
      <c r="E480" s="138" t="s">
        <v>202</v>
      </c>
      <c r="F480" s="139"/>
      <c r="G480" s="149"/>
      <c r="H480" s="150"/>
      <c r="I480" s="122"/>
      <c r="J480" s="74"/>
      <c r="K480" s="74"/>
      <c r="L480" s="74"/>
      <c r="M480" s="74"/>
    </row>
    <row r="481" spans="1:13" ht="12" hidden="1" customHeight="1">
      <c r="A481" s="74" t="s">
        <v>69</v>
      </c>
      <c r="B481" s="142">
        <v>801</v>
      </c>
      <c r="C481" s="142">
        <v>80122</v>
      </c>
      <c r="D481" s="137">
        <v>4370</v>
      </c>
      <c r="E481" s="138" t="s">
        <v>413</v>
      </c>
      <c r="F481" s="139"/>
      <c r="G481" s="149"/>
      <c r="H481" s="150"/>
      <c r="I481" s="122"/>
      <c r="J481" s="74"/>
      <c r="K481" s="74"/>
      <c r="L481" s="74"/>
      <c r="M481" s="74"/>
    </row>
    <row r="482" spans="1:13" ht="12" hidden="1" customHeight="1">
      <c r="A482" s="74" t="s">
        <v>69</v>
      </c>
      <c r="B482" s="142">
        <v>801</v>
      </c>
      <c r="C482" s="142">
        <v>80122</v>
      </c>
      <c r="D482" s="143">
        <v>4390</v>
      </c>
      <c r="E482" s="138" t="s">
        <v>169</v>
      </c>
      <c r="F482" s="139"/>
      <c r="G482" s="149"/>
      <c r="H482" s="150"/>
      <c r="I482" s="122"/>
      <c r="J482" s="74"/>
      <c r="K482" s="74"/>
      <c r="L482" s="74"/>
      <c r="M482" s="74"/>
    </row>
    <row r="483" spans="1:13" ht="12" hidden="1" customHeight="1">
      <c r="A483" s="74" t="s">
        <v>69</v>
      </c>
      <c r="B483" s="142">
        <v>801</v>
      </c>
      <c r="C483" s="142">
        <v>80122</v>
      </c>
      <c r="D483" s="143">
        <v>4400</v>
      </c>
      <c r="E483" s="138" t="s">
        <v>170</v>
      </c>
      <c r="F483" s="139"/>
      <c r="G483" s="149"/>
      <c r="H483" s="150"/>
      <c r="I483" s="122"/>
      <c r="J483" s="74"/>
      <c r="K483" s="74"/>
      <c r="L483" s="74"/>
      <c r="M483" s="74"/>
    </row>
    <row r="484" spans="1:13" ht="12" hidden="1" customHeight="1">
      <c r="A484" s="74" t="s">
        <v>69</v>
      </c>
      <c r="B484" s="142">
        <v>801</v>
      </c>
      <c r="C484" s="142">
        <v>80122</v>
      </c>
      <c r="D484" s="143">
        <v>4410</v>
      </c>
      <c r="E484" s="138" t="s">
        <v>199</v>
      </c>
      <c r="F484" s="139"/>
      <c r="G484" s="149"/>
      <c r="H484" s="150"/>
      <c r="I484" s="122"/>
      <c r="J484" s="74"/>
      <c r="K484" s="74"/>
      <c r="L484" s="74"/>
      <c r="M484" s="74"/>
    </row>
    <row r="485" spans="1:13" ht="12" hidden="1" customHeight="1">
      <c r="A485" s="74" t="s">
        <v>69</v>
      </c>
      <c r="B485" s="142">
        <v>801</v>
      </c>
      <c r="C485" s="142">
        <v>80122</v>
      </c>
      <c r="D485" s="143">
        <v>4420</v>
      </c>
      <c r="E485" s="138" t="s">
        <v>200</v>
      </c>
      <c r="F485" s="139"/>
      <c r="G485" s="149"/>
      <c r="H485" s="150"/>
      <c r="I485" s="122"/>
      <c r="J485" s="74"/>
      <c r="K485" s="74"/>
      <c r="L485" s="74"/>
      <c r="M485" s="74"/>
    </row>
    <row r="486" spans="1:13" ht="12" hidden="1" customHeight="1">
      <c r="A486" s="74" t="s">
        <v>69</v>
      </c>
      <c r="B486" s="142">
        <v>801</v>
      </c>
      <c r="C486" s="142">
        <v>80122</v>
      </c>
      <c r="D486" s="143">
        <v>4430</v>
      </c>
      <c r="E486" s="138" t="s">
        <v>171</v>
      </c>
      <c r="F486" s="139"/>
      <c r="G486" s="149"/>
      <c r="H486" s="150"/>
      <c r="I486" s="122"/>
      <c r="J486" s="74"/>
      <c r="K486" s="74"/>
      <c r="L486" s="74"/>
      <c r="M486" s="74"/>
    </row>
    <row r="487" spans="1:13" ht="12" hidden="1" customHeight="1">
      <c r="A487" s="74" t="s">
        <v>69</v>
      </c>
      <c r="B487" s="142">
        <v>801</v>
      </c>
      <c r="C487" s="142">
        <v>80122</v>
      </c>
      <c r="D487" s="143">
        <v>4440</v>
      </c>
      <c r="E487" s="138" t="s">
        <v>166</v>
      </c>
      <c r="F487" s="139"/>
      <c r="G487" s="149"/>
      <c r="H487" s="150"/>
      <c r="I487" s="122"/>
      <c r="J487" s="74"/>
      <c r="K487" s="74"/>
      <c r="L487" s="74"/>
      <c r="M487" s="74"/>
    </row>
    <row r="488" spans="1:13" ht="12" hidden="1" customHeight="1">
      <c r="A488" s="74" t="s">
        <v>69</v>
      </c>
      <c r="B488" s="142">
        <v>801</v>
      </c>
      <c r="C488" s="142">
        <v>80122</v>
      </c>
      <c r="D488" s="143">
        <v>4510</v>
      </c>
      <c r="E488" s="138" t="s">
        <v>174</v>
      </c>
      <c r="F488" s="139"/>
      <c r="G488" s="149"/>
      <c r="H488" s="150"/>
      <c r="I488" s="122"/>
      <c r="J488" s="74"/>
      <c r="K488" s="74"/>
      <c r="L488" s="74"/>
      <c r="M488" s="74"/>
    </row>
    <row r="489" spans="1:13" ht="12" hidden="1" customHeight="1">
      <c r="A489" s="74" t="s">
        <v>69</v>
      </c>
      <c r="B489" s="142">
        <v>801</v>
      </c>
      <c r="C489" s="137">
        <v>80122</v>
      </c>
      <c r="D489" s="137">
        <v>4520</v>
      </c>
      <c r="E489" s="138" t="s">
        <v>175</v>
      </c>
      <c r="F489" s="139"/>
      <c r="G489" s="149"/>
      <c r="H489" s="150"/>
      <c r="I489" s="122"/>
      <c r="J489" s="74"/>
      <c r="K489" s="74"/>
      <c r="L489" s="74"/>
      <c r="M489" s="74"/>
    </row>
    <row r="490" spans="1:13" ht="12" hidden="1" customHeight="1">
      <c r="A490" s="74" t="s">
        <v>69</v>
      </c>
      <c r="B490" s="142">
        <v>801</v>
      </c>
      <c r="C490" s="142">
        <v>80122</v>
      </c>
      <c r="D490" s="143">
        <v>4530</v>
      </c>
      <c r="E490" s="138" t="s">
        <v>179</v>
      </c>
      <c r="F490" s="139"/>
      <c r="G490" s="149"/>
      <c r="H490" s="150"/>
      <c r="I490" s="122"/>
      <c r="J490" s="74"/>
      <c r="K490" s="74"/>
      <c r="L490" s="74"/>
      <c r="M490" s="74"/>
    </row>
    <row r="491" spans="1:13" ht="12" hidden="1" customHeight="1">
      <c r="A491" s="74" t="s">
        <v>69</v>
      </c>
      <c r="B491" s="142">
        <v>801</v>
      </c>
      <c r="C491" s="142">
        <v>80122</v>
      </c>
      <c r="D491" s="143">
        <v>4580</v>
      </c>
      <c r="E491" s="138" t="s">
        <v>176</v>
      </c>
      <c r="F491" s="139"/>
      <c r="G491" s="149"/>
      <c r="H491" s="150"/>
      <c r="I491" s="122"/>
      <c r="J491" s="74"/>
      <c r="K491" s="74"/>
      <c r="L491" s="74"/>
      <c r="M491" s="74"/>
    </row>
    <row r="492" spans="1:13" ht="12" hidden="1" customHeight="1">
      <c r="A492" s="74" t="s">
        <v>69</v>
      </c>
      <c r="B492" s="142">
        <v>801</v>
      </c>
      <c r="C492" s="142">
        <v>80122</v>
      </c>
      <c r="D492" s="143">
        <v>4590</v>
      </c>
      <c r="E492" s="138" t="s">
        <v>177</v>
      </c>
      <c r="F492" s="139"/>
      <c r="G492" s="149"/>
      <c r="H492" s="150"/>
      <c r="I492" s="122"/>
      <c r="J492" s="74"/>
      <c r="K492" s="74"/>
      <c r="L492" s="74"/>
      <c r="M492" s="74"/>
    </row>
    <row r="493" spans="1:13" ht="12" hidden="1" customHeight="1">
      <c r="A493" s="74" t="s">
        <v>69</v>
      </c>
      <c r="B493" s="142">
        <v>801</v>
      </c>
      <c r="C493" s="142">
        <v>80122</v>
      </c>
      <c r="D493" s="143">
        <v>4600</v>
      </c>
      <c r="E493" s="138" t="s">
        <v>359</v>
      </c>
      <c r="F493" s="139"/>
      <c r="G493" s="149"/>
      <c r="H493" s="150"/>
      <c r="I493" s="122"/>
      <c r="J493" s="74"/>
      <c r="K493" s="74"/>
      <c r="L493" s="74"/>
      <c r="M493" s="74"/>
    </row>
    <row r="494" spans="1:13" ht="12" hidden="1" customHeight="1">
      <c r="A494" s="74" t="s">
        <v>69</v>
      </c>
      <c r="B494" s="142">
        <v>801</v>
      </c>
      <c r="C494" s="142">
        <v>80122</v>
      </c>
      <c r="D494" s="143">
        <v>4610</v>
      </c>
      <c r="E494" s="138" t="s">
        <v>168</v>
      </c>
      <c r="F494" s="139"/>
      <c r="G494" s="149"/>
      <c r="H494" s="150"/>
      <c r="I494" s="122"/>
      <c r="J494" s="74"/>
      <c r="K494" s="74"/>
      <c r="L494" s="74"/>
      <c r="M494" s="74"/>
    </row>
    <row r="495" spans="1:13" ht="12" hidden="1" customHeight="1">
      <c r="A495" s="74" t="s">
        <v>69</v>
      </c>
      <c r="B495" s="142">
        <v>801</v>
      </c>
      <c r="C495" s="142">
        <v>80122</v>
      </c>
      <c r="D495" s="143">
        <v>4700</v>
      </c>
      <c r="E495" s="138" t="s">
        <v>198</v>
      </c>
      <c r="F495" s="139"/>
      <c r="G495" s="149"/>
      <c r="H495" s="150"/>
      <c r="I495" s="122"/>
      <c r="J495" s="74"/>
      <c r="K495" s="74"/>
      <c r="L495" s="74"/>
      <c r="M495" s="74"/>
    </row>
    <row r="496" spans="1:13" ht="12" hidden="1" customHeight="1">
      <c r="A496" s="74" t="s">
        <v>69</v>
      </c>
      <c r="B496" s="142">
        <v>801</v>
      </c>
      <c r="C496" s="142">
        <v>80122</v>
      </c>
      <c r="D496" s="137">
        <v>4860</v>
      </c>
      <c r="E496" s="138" t="s">
        <v>412</v>
      </c>
      <c r="F496" s="139"/>
      <c r="G496" s="149"/>
      <c r="H496" s="150"/>
      <c r="I496" s="122"/>
      <c r="J496" s="74"/>
      <c r="K496" s="74"/>
      <c r="L496" s="74"/>
      <c r="M496" s="74"/>
    </row>
    <row r="497" spans="1:13" ht="6" hidden="1" customHeight="1">
      <c r="B497" s="229" t="s">
        <v>24</v>
      </c>
      <c r="C497" s="229" t="s">
        <v>24</v>
      </c>
      <c r="D497" s="229" t="s">
        <v>24</v>
      </c>
      <c r="E497" s="230" t="s">
        <v>24</v>
      </c>
      <c r="F497" s="139"/>
      <c r="G497" s="120"/>
      <c r="H497" s="121"/>
      <c r="I497" s="122"/>
      <c r="J497" s="74"/>
      <c r="K497" s="74"/>
      <c r="L497" s="74"/>
      <c r="M497" s="74"/>
    </row>
    <row r="498" spans="1:13" ht="12" hidden="1" customHeight="1">
      <c r="E498" s="114" t="s">
        <v>447</v>
      </c>
      <c r="F498" s="115"/>
      <c r="G498" s="149"/>
      <c r="H498" s="150"/>
      <c r="I498" s="122"/>
      <c r="J498" s="74"/>
      <c r="K498" s="74"/>
      <c r="L498" s="74"/>
      <c r="M498" s="74"/>
    </row>
    <row r="499" spans="1:13" ht="6" hidden="1" customHeight="1">
      <c r="E499" s="123" t="s">
        <v>24</v>
      </c>
      <c r="F499" s="158"/>
      <c r="G499" s="120"/>
      <c r="H499" s="121"/>
      <c r="I499" s="122"/>
      <c r="J499" s="74"/>
      <c r="K499" s="74"/>
      <c r="L499" s="74"/>
      <c r="M499" s="74"/>
    </row>
    <row r="500" spans="1:13" ht="12" hidden="1" customHeight="1">
      <c r="E500" s="75" t="s">
        <v>231</v>
      </c>
      <c r="F500" s="115"/>
      <c r="G500" s="120"/>
      <c r="H500" s="121"/>
      <c r="I500" s="122"/>
      <c r="J500" s="74"/>
      <c r="K500" s="74"/>
      <c r="L500" s="74"/>
      <c r="M500" s="74"/>
    </row>
    <row r="501" spans="1:13" ht="6" hidden="1" customHeight="1">
      <c r="E501" s="145"/>
      <c r="F501" s="115"/>
      <c r="G501" s="120"/>
      <c r="H501" s="121"/>
      <c r="I501" s="122"/>
      <c r="J501" s="74"/>
      <c r="K501" s="74"/>
      <c r="L501" s="74"/>
      <c r="M501" s="74"/>
    </row>
    <row r="502" spans="1:13" ht="11.25" hidden="1" customHeight="1">
      <c r="E502" s="125" t="s">
        <v>48</v>
      </c>
      <c r="F502" s="126"/>
      <c r="G502" s="111"/>
      <c r="H502" s="112"/>
      <c r="J502" s="74"/>
      <c r="K502" s="74"/>
      <c r="L502" s="74"/>
      <c r="M502" s="74"/>
    </row>
    <row r="503" spans="1:13" ht="11.25" hidden="1" customHeight="1">
      <c r="E503" s="152" t="s">
        <v>377</v>
      </c>
      <c r="F503" s="152"/>
      <c r="G503" s="120"/>
      <c r="H503" s="121"/>
      <c r="I503" s="122"/>
      <c r="J503" s="74"/>
      <c r="K503" s="74"/>
      <c r="L503" s="74"/>
      <c r="M503" s="74"/>
    </row>
    <row r="504" spans="1:13" ht="11.25" hidden="1" customHeight="1">
      <c r="E504" s="152" t="s">
        <v>381</v>
      </c>
      <c r="F504" s="153"/>
      <c r="G504" s="120"/>
      <c r="H504" s="121"/>
      <c r="I504" s="122"/>
      <c r="J504" s="74"/>
      <c r="K504" s="74"/>
      <c r="L504" s="74"/>
      <c r="M504" s="74"/>
    </row>
    <row r="505" spans="1:13" hidden="1">
      <c r="E505" s="152" t="s">
        <v>380</v>
      </c>
      <c r="F505" s="153"/>
      <c r="G505" s="120"/>
      <c r="H505" s="121"/>
      <c r="I505" s="122"/>
      <c r="J505" s="74"/>
      <c r="K505" s="74"/>
      <c r="L505" s="74"/>
      <c r="M505" s="74"/>
    </row>
    <row r="506" spans="1:13" ht="11.25" hidden="1" customHeight="1">
      <c r="E506" s="152" t="s">
        <v>383</v>
      </c>
      <c r="F506" s="152"/>
      <c r="G506" s="120"/>
      <c r="H506" s="121"/>
      <c r="I506" s="122"/>
      <c r="J506" s="74"/>
      <c r="K506" s="74"/>
      <c r="L506" s="74"/>
      <c r="M506" s="74"/>
    </row>
    <row r="507" spans="1:13" ht="22.5" hidden="1">
      <c r="A507" s="151"/>
      <c r="B507" s="151"/>
      <c r="C507" s="151"/>
      <c r="D507" s="151"/>
      <c r="E507" s="152" t="s">
        <v>404</v>
      </c>
      <c r="F507" s="153"/>
      <c r="G507" s="120"/>
      <c r="H507" s="121"/>
      <c r="I507" s="122"/>
      <c r="J507" s="74"/>
      <c r="K507" s="74"/>
      <c r="L507" s="74"/>
      <c r="M507" s="74"/>
    </row>
    <row r="508" spans="1:13" s="74" customFormat="1" ht="22.5" hidden="1" customHeight="1">
      <c r="A508" s="79"/>
      <c r="B508" s="79"/>
      <c r="C508" s="79"/>
      <c r="D508" s="79"/>
      <c r="E508" s="152" t="s">
        <v>376</v>
      </c>
      <c r="F508" s="76"/>
      <c r="G508" s="111"/>
      <c r="H508" s="112"/>
      <c r="I508" s="78"/>
    </row>
    <row r="509" spans="1:13" ht="6" customHeight="1">
      <c r="E509" s="152" t="s">
        <v>24</v>
      </c>
      <c r="F509" s="153"/>
      <c r="G509" s="120"/>
      <c r="H509" s="121"/>
      <c r="I509" s="122"/>
      <c r="J509" s="74"/>
      <c r="K509" s="74"/>
      <c r="L509" s="74"/>
      <c r="M509" s="74"/>
    </row>
    <row r="510" spans="1:13" ht="11.25" customHeight="1">
      <c r="A510" s="74" t="s">
        <v>71</v>
      </c>
      <c r="B510" s="74"/>
      <c r="C510" s="74"/>
      <c r="D510" s="74" t="s">
        <v>181</v>
      </c>
      <c r="E510" s="75" t="s">
        <v>72</v>
      </c>
      <c r="F510" s="119"/>
      <c r="G510" s="166">
        <v>4671017</v>
      </c>
      <c r="H510" s="167">
        <v>4659559.1399999997</v>
      </c>
      <c r="I510" s="161">
        <f t="shared" si="5"/>
        <v>0.99754703097847852</v>
      </c>
      <c r="J510" s="74"/>
      <c r="K510" s="74"/>
      <c r="L510" s="74"/>
      <c r="M510" s="74"/>
    </row>
    <row r="511" spans="1:13" ht="6" customHeight="1">
      <c r="E511" s="114" t="s">
        <v>24</v>
      </c>
      <c r="F511" s="115"/>
      <c r="G511" s="120"/>
      <c r="H511" s="121"/>
      <c r="I511" s="122"/>
      <c r="J511" s="74"/>
      <c r="K511" s="74"/>
      <c r="L511" s="74"/>
      <c r="M511" s="74"/>
    </row>
    <row r="512" spans="1:13" ht="11.25" customHeight="1">
      <c r="E512" s="114" t="s">
        <v>143</v>
      </c>
      <c r="F512" s="115"/>
      <c r="G512" s="120"/>
      <c r="H512" s="121"/>
      <c r="I512" s="122"/>
      <c r="J512" s="74"/>
      <c r="K512" s="74"/>
      <c r="L512" s="74"/>
      <c r="M512" s="74"/>
    </row>
    <row r="513" spans="1:13" ht="6" customHeight="1">
      <c r="E513" s="123" t="s">
        <v>24</v>
      </c>
      <c r="F513" s="158"/>
      <c r="G513" s="116"/>
      <c r="H513" s="117"/>
      <c r="I513" s="124"/>
      <c r="J513" s="74"/>
      <c r="K513" s="74"/>
      <c r="L513" s="74"/>
      <c r="M513" s="74"/>
    </row>
    <row r="514" spans="1:13">
      <c r="E514" s="114" t="s">
        <v>142</v>
      </c>
      <c r="F514" s="158"/>
      <c r="G514" s="116"/>
      <c r="H514" s="117"/>
      <c r="I514" s="124"/>
      <c r="J514" s="74"/>
      <c r="K514" s="74"/>
      <c r="L514" s="74"/>
      <c r="M514" s="74"/>
    </row>
    <row r="515" spans="1:13" ht="6" customHeight="1">
      <c r="E515" s="123"/>
      <c r="F515" s="158"/>
      <c r="G515" s="116"/>
      <c r="H515" s="117"/>
      <c r="I515" s="124"/>
      <c r="J515" s="74"/>
      <c r="K515" s="74"/>
      <c r="L515" s="74"/>
      <c r="M515" s="74"/>
    </row>
    <row r="516" spans="1:13" ht="11.25" customHeight="1">
      <c r="E516" s="114" t="s">
        <v>450</v>
      </c>
      <c r="F516" s="115"/>
      <c r="G516" s="120"/>
      <c r="H516" s="121"/>
      <c r="I516" s="122"/>
      <c r="J516" s="74"/>
      <c r="K516" s="74"/>
      <c r="L516" s="74"/>
      <c r="M516" s="74"/>
    </row>
    <row r="517" spans="1:13" ht="6" customHeight="1">
      <c r="E517" s="123" t="s">
        <v>24</v>
      </c>
      <c r="F517" s="158"/>
      <c r="G517" s="116"/>
      <c r="H517" s="117"/>
      <c r="I517" s="124"/>
      <c r="J517" s="74"/>
      <c r="K517" s="74"/>
      <c r="L517" s="74"/>
      <c r="M517" s="74"/>
    </row>
    <row r="518" spans="1:13" ht="11.25" customHeight="1">
      <c r="E518" s="125" t="s">
        <v>38</v>
      </c>
      <c r="F518" s="119"/>
      <c r="G518" s="111"/>
      <c r="H518" s="112"/>
      <c r="J518" s="74"/>
      <c r="K518" s="74"/>
      <c r="L518" s="74"/>
      <c r="M518" s="74"/>
    </row>
    <row r="519" spans="1:13" ht="11.25" customHeight="1">
      <c r="E519" s="127" t="s">
        <v>39</v>
      </c>
      <c r="F519" s="45">
        <f>'Liczba uczniów i inne'!E122+'Liczba uczniów i inne'!E140</f>
        <v>4</v>
      </c>
      <c r="G519" s="111"/>
      <c r="H519" s="112"/>
      <c r="J519" s="74"/>
      <c r="K519" s="74"/>
      <c r="L519" s="74"/>
      <c r="M519" s="74"/>
    </row>
    <row r="520" spans="1:13" ht="11.25" customHeight="1">
      <c r="E520" s="127" t="s">
        <v>40</v>
      </c>
      <c r="F520" s="45">
        <f>'Liczba uczniów i inne'!E123+'Liczba uczniów i inne'!E141</f>
        <v>440</v>
      </c>
      <c r="G520" s="111"/>
      <c r="H520" s="112"/>
      <c r="J520" s="74"/>
      <c r="K520" s="74"/>
      <c r="L520" s="74"/>
      <c r="M520" s="74"/>
    </row>
    <row r="521" spans="1:13" ht="6" customHeight="1">
      <c r="E521" s="110" t="s">
        <v>24</v>
      </c>
      <c r="F521" s="119"/>
      <c r="G521" s="116"/>
      <c r="H521" s="117"/>
      <c r="I521" s="124"/>
      <c r="J521" s="74"/>
      <c r="K521" s="74"/>
      <c r="L521" s="74"/>
      <c r="M521" s="74"/>
    </row>
    <row r="522" spans="1:13" ht="11.25" customHeight="1">
      <c r="E522" s="125" t="s">
        <v>48</v>
      </c>
      <c r="F522" s="126"/>
      <c r="G522" s="111"/>
      <c r="H522" s="112"/>
      <c r="J522" s="74"/>
      <c r="K522" s="74"/>
      <c r="L522" s="74"/>
      <c r="M522" s="74"/>
    </row>
    <row r="523" spans="1:13">
      <c r="E523" s="152" t="s">
        <v>401</v>
      </c>
      <c r="F523" s="152"/>
      <c r="G523" s="120"/>
      <c r="H523" s="121"/>
      <c r="I523" s="122"/>
      <c r="J523" s="74"/>
      <c r="K523" s="74"/>
      <c r="L523" s="74"/>
      <c r="M523" s="74"/>
    </row>
    <row r="524" spans="1:13" ht="22.5">
      <c r="A524" s="151"/>
      <c r="B524" s="151"/>
      <c r="C524" s="151"/>
      <c r="D524" s="151"/>
      <c r="E524" s="152" t="s">
        <v>400</v>
      </c>
      <c r="F524" s="153"/>
      <c r="G524" s="120"/>
      <c r="H524" s="121"/>
      <c r="I524" s="122"/>
      <c r="J524" s="74"/>
      <c r="K524" s="74"/>
      <c r="L524" s="74"/>
      <c r="M524" s="74"/>
    </row>
    <row r="525" spans="1:13" ht="6.75" customHeight="1">
      <c r="E525" s="110" t="s">
        <v>24</v>
      </c>
      <c r="G525" s="111"/>
      <c r="H525" s="112"/>
      <c r="J525" s="74"/>
      <c r="K525" s="74"/>
      <c r="L525" s="74"/>
      <c r="M525" s="74"/>
    </row>
    <row r="526" spans="1:13" ht="11.25" hidden="1" customHeight="1">
      <c r="A526" s="104" t="s">
        <v>73</v>
      </c>
      <c r="B526" s="104"/>
      <c r="C526" s="104"/>
      <c r="D526" s="104" t="s">
        <v>181</v>
      </c>
      <c r="E526" s="105" t="s">
        <v>74</v>
      </c>
      <c r="F526" s="106"/>
      <c r="G526" s="107">
        <f>SUM(G540,G548:G559)</f>
        <v>0</v>
      </c>
      <c r="H526" s="108">
        <f>SUM(H540,H548:H559)</f>
        <v>0</v>
      </c>
      <c r="I526" s="109" t="str">
        <f t="shared" ref="I526:I543" si="10">IF(SUM(G526=0)," ",(H526/G526))</f>
        <v xml:space="preserve"> </v>
      </c>
      <c r="J526" s="74"/>
      <c r="K526" s="74"/>
      <c r="L526" s="74"/>
      <c r="M526" s="74"/>
    </row>
    <row r="527" spans="1:13" ht="6" hidden="1" customHeight="1">
      <c r="E527" s="114" t="s">
        <v>24</v>
      </c>
      <c r="F527" s="115"/>
      <c r="G527" s="120"/>
      <c r="H527" s="121"/>
      <c r="I527" s="122"/>
      <c r="J527" s="74"/>
      <c r="K527" s="74"/>
      <c r="L527" s="74"/>
      <c r="M527" s="74"/>
    </row>
    <row r="528" spans="1:13" ht="11.25" hidden="1" customHeight="1">
      <c r="E528" s="114" t="s">
        <v>144</v>
      </c>
      <c r="F528" s="115"/>
      <c r="G528" s="120"/>
      <c r="H528" s="121"/>
      <c r="I528" s="122"/>
      <c r="J528" s="74"/>
      <c r="K528" s="74"/>
      <c r="L528" s="74"/>
      <c r="M528" s="74"/>
    </row>
    <row r="529" spans="1:13" ht="6" hidden="1" customHeight="1">
      <c r="E529" s="110" t="s">
        <v>24</v>
      </c>
      <c r="G529" s="111"/>
      <c r="H529" s="112"/>
      <c r="J529" s="74"/>
      <c r="K529" s="74"/>
      <c r="L529" s="74"/>
      <c r="M529" s="74"/>
    </row>
    <row r="530" spans="1:13" s="74" customFormat="1" ht="11.25" hidden="1" customHeight="1">
      <c r="A530" s="79"/>
      <c r="B530" s="79"/>
      <c r="C530" s="79"/>
      <c r="D530" s="79"/>
      <c r="E530" s="114" t="s">
        <v>145</v>
      </c>
      <c r="F530" s="115"/>
      <c r="G530" s="116"/>
      <c r="H530" s="117"/>
      <c r="I530" s="124"/>
    </row>
    <row r="531" spans="1:13" ht="6" hidden="1" customHeight="1">
      <c r="E531" s="110" t="s">
        <v>24</v>
      </c>
      <c r="G531" s="111"/>
      <c r="H531" s="112"/>
      <c r="J531" s="74"/>
      <c r="K531" s="74"/>
      <c r="L531" s="74"/>
      <c r="M531" s="74"/>
    </row>
    <row r="532" spans="1:13" ht="11.25" hidden="1" customHeight="1">
      <c r="E532" s="114" t="s">
        <v>135</v>
      </c>
      <c r="F532" s="115"/>
      <c r="G532" s="120"/>
      <c r="H532" s="121"/>
      <c r="I532" s="122"/>
      <c r="J532" s="74"/>
      <c r="K532" s="74"/>
      <c r="L532" s="74"/>
      <c r="M532" s="74"/>
    </row>
    <row r="533" spans="1:13" ht="6" hidden="1" customHeight="1">
      <c r="A533" s="151"/>
      <c r="B533" s="151"/>
      <c r="C533" s="151"/>
      <c r="D533" s="151"/>
      <c r="E533" s="75" t="s">
        <v>24</v>
      </c>
      <c r="G533" s="116"/>
      <c r="H533" s="117"/>
      <c r="I533" s="124"/>
      <c r="J533" s="74"/>
      <c r="K533" s="74"/>
      <c r="L533" s="74"/>
      <c r="M533" s="74"/>
    </row>
    <row r="534" spans="1:13" ht="11.25" hidden="1" customHeight="1">
      <c r="A534" s="151"/>
      <c r="B534" s="151"/>
      <c r="C534" s="151"/>
      <c r="D534" s="151"/>
      <c r="E534" s="125" t="s">
        <v>38</v>
      </c>
      <c r="F534" s="126"/>
      <c r="G534" s="111"/>
      <c r="H534" s="112"/>
      <c r="J534" s="74"/>
      <c r="K534" s="74"/>
      <c r="L534" s="74"/>
      <c r="M534" s="74"/>
    </row>
    <row r="535" spans="1:13" ht="11.25" hidden="1" customHeight="1">
      <c r="A535" s="151"/>
      <c r="B535" s="151"/>
      <c r="C535" s="151"/>
      <c r="D535" s="151"/>
      <c r="E535" s="127" t="s">
        <v>39</v>
      </c>
      <c r="F535" s="43">
        <f>'Liczba uczniów i inne'!E144</f>
        <v>0</v>
      </c>
      <c r="G535" s="111"/>
      <c r="H535" s="112"/>
      <c r="J535" s="74"/>
      <c r="K535" s="74"/>
      <c r="L535" s="74"/>
      <c r="M535" s="74"/>
    </row>
    <row r="536" spans="1:13" ht="11.25" hidden="1" customHeight="1">
      <c r="A536" s="151"/>
      <c r="B536" s="151"/>
      <c r="C536" s="151"/>
      <c r="D536" s="151"/>
      <c r="E536" s="127" t="s">
        <v>40</v>
      </c>
      <c r="F536" s="43">
        <f>'Liczba uczniów i inne'!E145</f>
        <v>0</v>
      </c>
      <c r="G536" s="111"/>
      <c r="H536" s="112"/>
      <c r="J536" s="74"/>
      <c r="K536" s="74"/>
      <c r="L536" s="74"/>
      <c r="M536" s="74"/>
    </row>
    <row r="537" spans="1:13" ht="11.25" hidden="1" customHeight="1">
      <c r="A537" s="151"/>
      <c r="B537" s="151"/>
      <c r="C537" s="151"/>
      <c r="D537" s="151"/>
      <c r="E537" s="127" t="s">
        <v>41</v>
      </c>
      <c r="F537" s="44">
        <f>'Liczba uczniów i inne'!E146</f>
        <v>0</v>
      </c>
      <c r="G537" s="111"/>
      <c r="H537" s="112"/>
      <c r="J537" s="74"/>
      <c r="K537" s="74"/>
      <c r="L537" s="74"/>
      <c r="M537" s="74"/>
    </row>
    <row r="538" spans="1:13" s="134" customFormat="1" ht="11.25" hidden="1" customHeight="1">
      <c r="A538" s="151"/>
      <c r="B538" s="151"/>
      <c r="C538" s="151"/>
      <c r="D538" s="151"/>
      <c r="E538" s="127" t="s">
        <v>42</v>
      </c>
      <c r="F538" s="44">
        <f>'Liczba uczniów i inne'!E147</f>
        <v>0</v>
      </c>
      <c r="G538" s="111"/>
      <c r="H538" s="112"/>
      <c r="I538" s="78"/>
      <c r="J538" s="74"/>
      <c r="K538" s="74"/>
      <c r="L538" s="74"/>
      <c r="M538" s="74"/>
    </row>
    <row r="539" spans="1:13" ht="6" hidden="1" customHeight="1">
      <c r="A539" s="151"/>
      <c r="B539" s="151"/>
      <c r="C539" s="151"/>
      <c r="D539" s="151"/>
      <c r="E539" s="110" t="s">
        <v>24</v>
      </c>
      <c r="G539" s="111"/>
      <c r="H539" s="112"/>
      <c r="J539" s="74"/>
      <c r="K539" s="74"/>
      <c r="L539" s="74"/>
      <c r="M539" s="74"/>
    </row>
    <row r="540" spans="1:13" s="134" customFormat="1" ht="11.25" hidden="1" customHeight="1">
      <c r="A540" s="74" t="s">
        <v>73</v>
      </c>
      <c r="B540" s="142">
        <v>801</v>
      </c>
      <c r="C540" s="142">
        <v>80132</v>
      </c>
      <c r="D540" s="79" t="s">
        <v>197</v>
      </c>
      <c r="E540" s="110" t="s">
        <v>43</v>
      </c>
      <c r="F540" s="119"/>
      <c r="G540" s="111">
        <f>SUM(G541:G546)</f>
        <v>0</v>
      </c>
      <c r="H540" s="112">
        <f>SUM(H541:H546)</f>
        <v>0</v>
      </c>
      <c r="I540" s="78" t="str">
        <f t="shared" si="10"/>
        <v xml:space="preserve"> </v>
      </c>
      <c r="J540" s="74"/>
      <c r="K540" s="74"/>
      <c r="L540" s="74"/>
      <c r="M540" s="74"/>
    </row>
    <row r="541" spans="1:13" s="134" customFormat="1" ht="11.25" hidden="1" customHeight="1">
      <c r="A541" s="74" t="s">
        <v>73</v>
      </c>
      <c r="B541" s="142">
        <v>801</v>
      </c>
      <c r="C541" s="142">
        <v>80132</v>
      </c>
      <c r="D541" s="128">
        <v>4010</v>
      </c>
      <c r="E541" s="129" t="s">
        <v>44</v>
      </c>
      <c r="F541" s="130"/>
      <c r="G541" s="131"/>
      <c r="H541" s="132"/>
      <c r="I541" s="133" t="str">
        <f t="shared" si="10"/>
        <v xml:space="preserve"> </v>
      </c>
      <c r="J541" s="74"/>
      <c r="K541" s="74"/>
      <c r="L541" s="74"/>
      <c r="M541" s="74"/>
    </row>
    <row r="542" spans="1:13" s="134" customFormat="1" ht="11.25" hidden="1" customHeight="1">
      <c r="A542" s="74" t="s">
        <v>73</v>
      </c>
      <c r="B542" s="142">
        <v>801</v>
      </c>
      <c r="C542" s="142">
        <v>80132</v>
      </c>
      <c r="D542" s="128">
        <v>4790</v>
      </c>
      <c r="E542" s="129" t="s">
        <v>394</v>
      </c>
      <c r="F542" s="130"/>
      <c r="G542" s="131"/>
      <c r="H542" s="132"/>
      <c r="I542" s="133" t="str">
        <f>IF(SUM(G542=0)," ",(H542/G542))</f>
        <v xml:space="preserve"> </v>
      </c>
      <c r="J542" s="74"/>
      <c r="K542" s="74"/>
      <c r="L542" s="74"/>
      <c r="M542" s="74"/>
    </row>
    <row r="543" spans="1:13" s="134" customFormat="1" ht="11.25" hidden="1" customHeight="1">
      <c r="A543" s="74" t="s">
        <v>73</v>
      </c>
      <c r="B543" s="142">
        <v>801</v>
      </c>
      <c r="C543" s="142">
        <v>80132</v>
      </c>
      <c r="D543" s="128">
        <v>4040</v>
      </c>
      <c r="E543" s="129" t="s">
        <v>45</v>
      </c>
      <c r="F543" s="130"/>
      <c r="G543" s="131"/>
      <c r="H543" s="132"/>
      <c r="I543" s="133" t="str">
        <f t="shared" si="10"/>
        <v xml:space="preserve"> </v>
      </c>
      <c r="J543" s="74"/>
      <c r="K543" s="74"/>
      <c r="L543" s="74"/>
      <c r="M543" s="74"/>
    </row>
    <row r="544" spans="1:13" s="134" customFormat="1" ht="11.25" hidden="1" customHeight="1">
      <c r="A544" s="74" t="s">
        <v>73</v>
      </c>
      <c r="B544" s="142">
        <v>801</v>
      </c>
      <c r="C544" s="142">
        <v>80132</v>
      </c>
      <c r="D544" s="128">
        <v>4800</v>
      </c>
      <c r="E544" s="129" t="s">
        <v>395</v>
      </c>
      <c r="F544" s="130"/>
      <c r="G544" s="131"/>
      <c r="H544" s="132"/>
      <c r="I544" s="133" t="str">
        <f>IF(SUM(G544=0)," ",(H544/G544))</f>
        <v xml:space="preserve"> </v>
      </c>
      <c r="J544" s="74"/>
      <c r="K544" s="74"/>
      <c r="L544" s="74"/>
      <c r="M544" s="74"/>
    </row>
    <row r="545" spans="1:13" s="134" customFormat="1" ht="11.25" hidden="1" customHeight="1">
      <c r="A545" s="74" t="s">
        <v>73</v>
      </c>
      <c r="B545" s="142">
        <v>801</v>
      </c>
      <c r="C545" s="142">
        <v>80132</v>
      </c>
      <c r="D545" s="128">
        <v>4170</v>
      </c>
      <c r="E545" s="129" t="s">
        <v>46</v>
      </c>
      <c r="F545" s="119"/>
      <c r="G545" s="131"/>
      <c r="H545" s="132"/>
      <c r="I545" s="133" t="str">
        <f t="shared" ref="I545:I619" si="11">IF(SUM(G545=0)," ",(H545/G545))</f>
        <v xml:space="preserve"> </v>
      </c>
      <c r="J545" s="74"/>
      <c r="K545" s="74"/>
      <c r="L545" s="74"/>
      <c r="M545" s="74"/>
    </row>
    <row r="546" spans="1:13" s="134" customFormat="1" ht="11.25" hidden="1" customHeight="1">
      <c r="A546" s="151"/>
      <c r="B546" s="151"/>
      <c r="C546" s="151"/>
      <c r="D546" s="151"/>
      <c r="E546" s="129" t="s">
        <v>47</v>
      </c>
      <c r="F546" s="119"/>
      <c r="G546" s="131"/>
      <c r="H546" s="132"/>
      <c r="I546" s="133" t="str">
        <f t="shared" si="11"/>
        <v xml:space="preserve"> </v>
      </c>
      <c r="J546" s="74"/>
      <c r="K546" s="74"/>
      <c r="L546" s="74"/>
      <c r="M546" s="74"/>
    </row>
    <row r="547" spans="1:13" ht="6" hidden="1" customHeight="1">
      <c r="A547" s="151"/>
      <c r="B547" s="151"/>
      <c r="C547" s="151"/>
      <c r="D547" s="151"/>
      <c r="E547" s="110" t="s">
        <v>24</v>
      </c>
      <c r="G547" s="111"/>
      <c r="H547" s="112"/>
      <c r="J547" s="74"/>
      <c r="K547" s="74"/>
      <c r="L547" s="74"/>
      <c r="M547" s="74"/>
    </row>
    <row r="548" spans="1:13" s="139" customFormat="1" ht="11.25" hidden="1" customHeight="1">
      <c r="A548" s="74" t="s">
        <v>73</v>
      </c>
      <c r="B548" s="142">
        <v>801</v>
      </c>
      <c r="C548" s="142">
        <v>80132</v>
      </c>
      <c r="D548" s="143">
        <v>3020</v>
      </c>
      <c r="E548" s="138" t="s">
        <v>161</v>
      </c>
      <c r="G548" s="168"/>
      <c r="H548" s="169"/>
      <c r="I548" s="78" t="str">
        <f t="shared" si="11"/>
        <v xml:space="preserve"> </v>
      </c>
      <c r="J548" s="74"/>
      <c r="K548" s="74"/>
      <c r="L548" s="74"/>
      <c r="M548" s="74"/>
    </row>
    <row r="549" spans="1:13" s="139" customFormat="1" ht="11.25" hidden="1" customHeight="1">
      <c r="A549" s="74" t="s">
        <v>73</v>
      </c>
      <c r="B549" s="142">
        <v>801</v>
      </c>
      <c r="C549" s="142">
        <v>80132</v>
      </c>
      <c r="D549" s="143">
        <v>4210</v>
      </c>
      <c r="E549" s="138" t="s">
        <v>162</v>
      </c>
      <c r="G549" s="168"/>
      <c r="H549" s="169"/>
      <c r="I549" s="78" t="str">
        <f t="shared" si="11"/>
        <v xml:space="preserve"> </v>
      </c>
      <c r="J549" s="74"/>
      <c r="K549" s="74"/>
      <c r="L549" s="74"/>
      <c r="M549" s="74"/>
    </row>
    <row r="550" spans="1:13" s="139" customFormat="1" ht="11.25" hidden="1" customHeight="1">
      <c r="A550" s="74" t="s">
        <v>73</v>
      </c>
      <c r="B550" s="142">
        <v>801</v>
      </c>
      <c r="C550" s="142">
        <v>80132</v>
      </c>
      <c r="D550" s="143">
        <v>4240</v>
      </c>
      <c r="E550" s="138" t="s">
        <v>213</v>
      </c>
      <c r="G550" s="168"/>
      <c r="H550" s="169"/>
      <c r="I550" s="78" t="str">
        <f t="shared" si="11"/>
        <v xml:space="preserve"> </v>
      </c>
      <c r="J550" s="74"/>
      <c r="K550" s="74"/>
      <c r="L550" s="74"/>
      <c r="M550" s="74"/>
    </row>
    <row r="551" spans="1:13" s="139" customFormat="1" ht="11.25" hidden="1" customHeight="1">
      <c r="A551" s="74" t="s">
        <v>73</v>
      </c>
      <c r="B551" s="142">
        <v>801</v>
      </c>
      <c r="C551" s="142">
        <v>80132</v>
      </c>
      <c r="D551" s="143">
        <v>4260</v>
      </c>
      <c r="E551" s="138" t="s">
        <v>163</v>
      </c>
      <c r="G551" s="168"/>
      <c r="H551" s="169"/>
      <c r="I551" s="78" t="str">
        <f t="shared" si="11"/>
        <v xml:space="preserve"> </v>
      </c>
      <c r="J551" s="74"/>
      <c r="K551" s="74"/>
      <c r="L551" s="74"/>
      <c r="M551" s="74"/>
    </row>
    <row r="552" spans="1:13" s="139" customFormat="1" ht="11.25" hidden="1" customHeight="1">
      <c r="A552" s="74" t="s">
        <v>73</v>
      </c>
      <c r="B552" s="142">
        <v>801</v>
      </c>
      <c r="C552" s="142">
        <v>80132</v>
      </c>
      <c r="D552" s="143">
        <v>4280</v>
      </c>
      <c r="E552" s="138" t="s">
        <v>164</v>
      </c>
      <c r="G552" s="168"/>
      <c r="H552" s="169"/>
      <c r="I552" s="78" t="str">
        <f t="shared" si="11"/>
        <v xml:space="preserve"> </v>
      </c>
      <c r="J552" s="74"/>
      <c r="K552" s="74"/>
      <c r="L552" s="74"/>
      <c r="M552" s="74"/>
    </row>
    <row r="553" spans="1:13" s="139" customFormat="1" ht="11.25" hidden="1" customHeight="1">
      <c r="A553" s="74" t="s">
        <v>73</v>
      </c>
      <c r="B553" s="142">
        <v>801</v>
      </c>
      <c r="C553" s="142">
        <v>80132</v>
      </c>
      <c r="D553" s="143">
        <v>4300</v>
      </c>
      <c r="E553" s="138" t="s">
        <v>165</v>
      </c>
      <c r="G553" s="168"/>
      <c r="H553" s="169"/>
      <c r="I553" s="78" t="str">
        <f t="shared" si="11"/>
        <v xml:space="preserve"> </v>
      </c>
      <c r="J553" s="74"/>
      <c r="K553" s="74"/>
      <c r="L553" s="74"/>
      <c r="M553" s="74"/>
    </row>
    <row r="554" spans="1:13" s="139" customFormat="1" ht="11.25" hidden="1" customHeight="1">
      <c r="A554" s="74" t="s">
        <v>73</v>
      </c>
      <c r="B554" s="142">
        <v>801</v>
      </c>
      <c r="C554" s="142">
        <v>80132</v>
      </c>
      <c r="D554" s="143">
        <v>4360</v>
      </c>
      <c r="E554" s="138" t="s">
        <v>202</v>
      </c>
      <c r="G554" s="168"/>
      <c r="H554" s="169"/>
      <c r="I554" s="78" t="str">
        <f t="shared" si="11"/>
        <v xml:space="preserve"> </v>
      </c>
      <c r="J554" s="74"/>
      <c r="K554" s="74"/>
      <c r="L554" s="74"/>
      <c r="M554" s="74"/>
    </row>
    <row r="555" spans="1:13" s="139" customFormat="1" ht="11.25" hidden="1" customHeight="1">
      <c r="A555" s="74" t="s">
        <v>73</v>
      </c>
      <c r="B555" s="142">
        <v>801</v>
      </c>
      <c r="C555" s="142">
        <v>80132</v>
      </c>
      <c r="D555" s="143">
        <v>4410</v>
      </c>
      <c r="E555" s="138" t="s">
        <v>199</v>
      </c>
      <c r="G555" s="168"/>
      <c r="H555" s="169"/>
      <c r="I555" s="78"/>
      <c r="J555" s="74"/>
      <c r="K555" s="74"/>
      <c r="L555" s="74"/>
      <c r="M555" s="74"/>
    </row>
    <row r="556" spans="1:13" s="139" customFormat="1" ht="11.25" hidden="1" customHeight="1">
      <c r="A556" s="74" t="s">
        <v>73</v>
      </c>
      <c r="B556" s="142">
        <v>801</v>
      </c>
      <c r="C556" s="142">
        <v>80132</v>
      </c>
      <c r="D556" s="143">
        <v>4420</v>
      </c>
      <c r="E556" s="138" t="s">
        <v>200</v>
      </c>
      <c r="G556" s="168"/>
      <c r="H556" s="169"/>
      <c r="I556" s="78" t="str">
        <f t="shared" si="11"/>
        <v xml:space="preserve"> </v>
      </c>
      <c r="J556" s="74"/>
      <c r="K556" s="74"/>
      <c r="L556" s="74"/>
      <c r="M556" s="74"/>
    </row>
    <row r="557" spans="1:13" s="139" customFormat="1" ht="11.25" hidden="1" customHeight="1">
      <c r="A557" s="74" t="s">
        <v>73</v>
      </c>
      <c r="B557" s="142">
        <v>801</v>
      </c>
      <c r="C557" s="142">
        <v>80132</v>
      </c>
      <c r="D557" s="143">
        <v>4440</v>
      </c>
      <c r="E557" s="138" t="s">
        <v>166</v>
      </c>
      <c r="G557" s="168"/>
      <c r="H557" s="169"/>
      <c r="I557" s="78" t="str">
        <f t="shared" si="11"/>
        <v xml:space="preserve"> </v>
      </c>
      <c r="J557" s="74"/>
      <c r="K557" s="74"/>
      <c r="L557" s="74"/>
      <c r="M557" s="74"/>
    </row>
    <row r="558" spans="1:13" s="139" customFormat="1" ht="11.25" hidden="1" customHeight="1">
      <c r="A558" s="74" t="s">
        <v>73</v>
      </c>
      <c r="B558" s="142">
        <v>801</v>
      </c>
      <c r="C558" s="142">
        <v>80132</v>
      </c>
      <c r="D558" s="143">
        <v>4520</v>
      </c>
      <c r="E558" s="138" t="s">
        <v>175</v>
      </c>
      <c r="G558" s="140"/>
      <c r="H558" s="141"/>
      <c r="I558" s="78" t="str">
        <f t="shared" si="11"/>
        <v xml:space="preserve"> </v>
      </c>
      <c r="J558" s="74"/>
      <c r="K558" s="74"/>
      <c r="L558" s="74"/>
      <c r="M558" s="74"/>
    </row>
    <row r="559" spans="1:13" s="225" customFormat="1" ht="11.25" hidden="1" customHeight="1">
      <c r="A559" s="74" t="s">
        <v>73</v>
      </c>
      <c r="B559" s="142">
        <v>801</v>
      </c>
      <c r="C559" s="142">
        <v>80132</v>
      </c>
      <c r="D559" s="143">
        <v>4990</v>
      </c>
      <c r="E559" s="138" t="s">
        <v>182</v>
      </c>
      <c r="G559" s="168"/>
      <c r="H559" s="169"/>
      <c r="I559" s="78" t="str">
        <f t="shared" si="11"/>
        <v xml:space="preserve"> </v>
      </c>
      <c r="J559" s="74"/>
      <c r="K559" s="74"/>
      <c r="L559" s="74"/>
      <c r="M559" s="74"/>
    </row>
    <row r="560" spans="1:13" s="139" customFormat="1" ht="6" hidden="1" customHeight="1">
      <c r="A560" s="144"/>
      <c r="B560" s="142"/>
      <c r="C560" s="142"/>
      <c r="D560" s="143"/>
      <c r="E560" s="145"/>
      <c r="G560" s="146"/>
      <c r="H560" s="147"/>
      <c r="I560" s="170"/>
      <c r="J560" s="74"/>
      <c r="K560" s="74"/>
      <c r="L560" s="74"/>
      <c r="M560" s="74"/>
    </row>
    <row r="561" spans="1:13" ht="11.25" hidden="1" customHeight="1">
      <c r="A561" s="151"/>
      <c r="B561" s="151"/>
      <c r="C561" s="151"/>
      <c r="D561" s="151"/>
      <c r="E561" s="125" t="s">
        <v>48</v>
      </c>
      <c r="F561" s="126"/>
      <c r="G561" s="111"/>
      <c r="H561" s="112"/>
      <c r="J561" s="74"/>
      <c r="K561" s="74"/>
      <c r="L561" s="74"/>
      <c r="M561" s="74"/>
    </row>
    <row r="562" spans="1:13" ht="11.25" hidden="1" customHeight="1">
      <c r="A562" s="151"/>
      <c r="B562" s="151"/>
      <c r="C562" s="151"/>
      <c r="D562" s="151"/>
      <c r="E562" s="152" t="s">
        <v>377</v>
      </c>
      <c r="F562" s="152"/>
      <c r="G562" s="120"/>
      <c r="H562" s="121"/>
      <c r="I562" s="122"/>
      <c r="J562" s="74"/>
      <c r="K562" s="74"/>
      <c r="L562" s="74"/>
      <c r="M562" s="74"/>
    </row>
    <row r="563" spans="1:13" ht="11.25" hidden="1" customHeight="1">
      <c r="A563" s="151"/>
      <c r="B563" s="151"/>
      <c r="C563" s="151"/>
      <c r="D563" s="151"/>
      <c r="E563" s="152" t="s">
        <v>381</v>
      </c>
      <c r="F563" s="153"/>
      <c r="G563" s="120"/>
      <c r="H563" s="121"/>
      <c r="I563" s="122"/>
      <c r="J563" s="74"/>
      <c r="K563" s="74"/>
      <c r="L563" s="74"/>
      <c r="M563" s="74"/>
    </row>
    <row r="564" spans="1:13" hidden="1">
      <c r="A564" s="151"/>
      <c r="B564" s="151"/>
      <c r="C564" s="151"/>
      <c r="D564" s="151"/>
      <c r="E564" s="152" t="s">
        <v>380</v>
      </c>
      <c r="F564" s="153"/>
      <c r="G564" s="120"/>
      <c r="H564" s="121"/>
      <c r="I564" s="122"/>
      <c r="J564" s="74"/>
      <c r="K564" s="74"/>
      <c r="L564" s="74"/>
      <c r="M564" s="74"/>
    </row>
    <row r="565" spans="1:13" ht="6" hidden="1" customHeight="1">
      <c r="A565" s="151"/>
      <c r="B565" s="151"/>
      <c r="C565" s="151"/>
      <c r="D565" s="151"/>
      <c r="E565" s="110" t="s">
        <v>24</v>
      </c>
      <c r="G565" s="111"/>
      <c r="H565" s="112"/>
      <c r="J565" s="74"/>
      <c r="K565" s="74"/>
      <c r="L565" s="74"/>
      <c r="M565" s="74"/>
    </row>
    <row r="566" spans="1:13" ht="24" hidden="1" customHeight="1">
      <c r="A566" s="104" t="s">
        <v>75</v>
      </c>
      <c r="B566" s="104"/>
      <c r="C566" s="104"/>
      <c r="D566" s="104" t="s">
        <v>181</v>
      </c>
      <c r="E566" s="105" t="s">
        <v>368</v>
      </c>
      <c r="F566" s="106"/>
      <c r="G566" s="107">
        <f>SUM(G580,G591:G611)</f>
        <v>0</v>
      </c>
      <c r="H566" s="108">
        <f>SUM(H580,H591:H611)</f>
        <v>0</v>
      </c>
      <c r="I566" s="109" t="str">
        <f t="shared" si="11"/>
        <v xml:space="preserve"> </v>
      </c>
      <c r="J566" s="74"/>
      <c r="K566" s="74"/>
      <c r="L566" s="74"/>
      <c r="M566" s="74"/>
    </row>
    <row r="567" spans="1:13" ht="6" hidden="1" customHeight="1">
      <c r="A567" s="151"/>
      <c r="B567" s="151"/>
      <c r="C567" s="151"/>
      <c r="D567" s="151"/>
      <c r="E567" s="110" t="s">
        <v>24</v>
      </c>
      <c r="G567" s="111"/>
      <c r="H567" s="112"/>
      <c r="J567" s="74"/>
      <c r="K567" s="74"/>
      <c r="L567" s="74"/>
      <c r="M567" s="74"/>
    </row>
    <row r="568" spans="1:13" ht="24" hidden="1" customHeight="1">
      <c r="A568" s="151"/>
      <c r="B568" s="151"/>
      <c r="C568" s="151"/>
      <c r="D568" s="151"/>
      <c r="E568" s="125" t="s">
        <v>146</v>
      </c>
      <c r="G568" s="111"/>
      <c r="H568" s="112"/>
      <c r="J568" s="74"/>
      <c r="K568" s="74"/>
      <c r="L568" s="74"/>
      <c r="M568" s="74"/>
    </row>
    <row r="569" spans="1:13" ht="6" hidden="1" customHeight="1">
      <c r="A569" s="151"/>
      <c r="B569" s="151"/>
      <c r="C569" s="151"/>
      <c r="D569" s="151"/>
      <c r="E569" s="110" t="s">
        <v>24</v>
      </c>
      <c r="G569" s="111"/>
      <c r="H569" s="112"/>
      <c r="J569" s="74"/>
      <c r="K569" s="74"/>
      <c r="L569" s="74"/>
      <c r="M569" s="74"/>
    </row>
    <row r="570" spans="1:13" ht="11.25" hidden="1" customHeight="1">
      <c r="A570" s="151"/>
      <c r="B570" s="151"/>
      <c r="C570" s="151"/>
      <c r="D570" s="151"/>
      <c r="E570" s="114" t="s">
        <v>147</v>
      </c>
      <c r="F570" s="115"/>
      <c r="G570" s="116"/>
      <c r="H570" s="117"/>
      <c r="I570" s="124"/>
      <c r="J570" s="74"/>
      <c r="K570" s="74"/>
      <c r="L570" s="74"/>
      <c r="M570" s="74"/>
    </row>
    <row r="571" spans="1:13" ht="6" hidden="1" customHeight="1">
      <c r="A571" s="151"/>
      <c r="B571" s="151"/>
      <c r="C571" s="151"/>
      <c r="D571" s="151"/>
      <c r="E571" s="110" t="s">
        <v>24</v>
      </c>
      <c r="G571" s="111"/>
      <c r="H571" s="112"/>
      <c r="J571" s="74"/>
      <c r="K571" s="74"/>
      <c r="L571" s="74"/>
      <c r="M571" s="74"/>
    </row>
    <row r="572" spans="1:13" s="74" customFormat="1" ht="11.25" hidden="1" customHeight="1">
      <c r="A572" s="151"/>
      <c r="B572" s="151"/>
      <c r="C572" s="151"/>
      <c r="D572" s="151"/>
      <c r="E572" s="114" t="s">
        <v>135</v>
      </c>
      <c r="F572" s="115"/>
      <c r="G572" s="120"/>
      <c r="H572" s="121"/>
      <c r="I572" s="122"/>
    </row>
    <row r="573" spans="1:13" s="74" customFormat="1" ht="6" hidden="1" customHeight="1">
      <c r="A573" s="151"/>
      <c r="B573" s="151"/>
      <c r="C573" s="151"/>
      <c r="D573" s="151"/>
      <c r="E573" s="75" t="s">
        <v>24</v>
      </c>
      <c r="F573" s="76"/>
      <c r="G573" s="116"/>
      <c r="H573" s="117"/>
      <c r="I573" s="124"/>
    </row>
    <row r="574" spans="1:13" ht="11.25" hidden="1" customHeight="1">
      <c r="A574" s="151"/>
      <c r="B574" s="151"/>
      <c r="C574" s="151"/>
      <c r="D574" s="151"/>
      <c r="E574" s="125" t="s">
        <v>38</v>
      </c>
      <c r="F574" s="126"/>
      <c r="G574" s="111"/>
      <c r="H574" s="112"/>
      <c r="J574" s="74"/>
      <c r="K574" s="74"/>
      <c r="L574" s="74"/>
      <c r="M574" s="74"/>
    </row>
    <row r="575" spans="1:13" ht="11.25" hidden="1" customHeight="1">
      <c r="A575" s="151"/>
      <c r="B575" s="151"/>
      <c r="C575" s="151"/>
      <c r="D575" s="151"/>
      <c r="E575" s="127" t="s">
        <v>39</v>
      </c>
      <c r="F575" s="43">
        <f>'Liczba uczniów i inne'!E162</f>
        <v>0</v>
      </c>
      <c r="G575" s="111"/>
      <c r="H575" s="112"/>
      <c r="J575" s="74"/>
      <c r="K575" s="74"/>
      <c r="L575" s="74"/>
      <c r="M575" s="74"/>
    </row>
    <row r="576" spans="1:13" ht="11.25" hidden="1" customHeight="1">
      <c r="A576" s="151"/>
      <c r="B576" s="151"/>
      <c r="C576" s="151"/>
      <c r="D576" s="151"/>
      <c r="E576" s="127" t="s">
        <v>40</v>
      </c>
      <c r="F576" s="43">
        <f>'Liczba uczniów i inne'!E163</f>
        <v>0</v>
      </c>
      <c r="G576" s="111"/>
      <c r="H576" s="112"/>
      <c r="J576" s="74"/>
      <c r="K576" s="74"/>
      <c r="L576" s="74"/>
      <c r="M576" s="74"/>
    </row>
    <row r="577" spans="1:13" ht="11.25" hidden="1" customHeight="1">
      <c r="A577" s="151"/>
      <c r="B577" s="151"/>
      <c r="C577" s="151"/>
      <c r="D577" s="151"/>
      <c r="E577" s="127" t="s">
        <v>41</v>
      </c>
      <c r="F577" s="44">
        <f>'Liczba uczniów i inne'!E164</f>
        <v>0</v>
      </c>
      <c r="G577" s="111"/>
      <c r="H577" s="112"/>
      <c r="J577" s="74"/>
      <c r="K577" s="74"/>
      <c r="L577" s="74"/>
      <c r="M577" s="74"/>
    </row>
    <row r="578" spans="1:13" s="134" customFormat="1" ht="11.25" hidden="1" customHeight="1">
      <c r="A578" s="151"/>
      <c r="B578" s="151"/>
      <c r="C578" s="151"/>
      <c r="D578" s="151"/>
      <c r="E578" s="127" t="s">
        <v>42</v>
      </c>
      <c r="F578" s="44">
        <f>'Liczba uczniów i inne'!E165</f>
        <v>0</v>
      </c>
      <c r="G578" s="111"/>
      <c r="H578" s="112"/>
      <c r="I578" s="78"/>
      <c r="J578" s="74"/>
      <c r="K578" s="74"/>
      <c r="L578" s="74"/>
      <c r="M578" s="74"/>
    </row>
    <row r="579" spans="1:13" ht="6" hidden="1" customHeight="1">
      <c r="A579" s="151"/>
      <c r="B579" s="151"/>
      <c r="C579" s="151"/>
      <c r="D579" s="151"/>
      <c r="E579" s="110" t="s">
        <v>24</v>
      </c>
      <c r="G579" s="111"/>
      <c r="H579" s="112"/>
      <c r="J579" s="74"/>
      <c r="K579" s="74"/>
      <c r="L579" s="74"/>
      <c r="M579" s="74"/>
    </row>
    <row r="580" spans="1:13" s="134" customFormat="1" ht="11.25" hidden="1" customHeight="1">
      <c r="A580" s="74" t="s">
        <v>75</v>
      </c>
      <c r="B580" s="142">
        <v>801</v>
      </c>
      <c r="C580" s="142">
        <v>80140</v>
      </c>
      <c r="D580" s="79" t="s">
        <v>197</v>
      </c>
      <c r="E580" s="110" t="s">
        <v>43</v>
      </c>
      <c r="F580" s="119"/>
      <c r="G580" s="111">
        <f>SUM(G581:G589)</f>
        <v>0</v>
      </c>
      <c r="H580" s="112">
        <f>SUM(H581:H589)</f>
        <v>0</v>
      </c>
      <c r="I580" s="78" t="str">
        <f t="shared" si="11"/>
        <v xml:space="preserve"> </v>
      </c>
      <c r="J580" s="74"/>
      <c r="K580" s="74"/>
      <c r="L580" s="74"/>
      <c r="M580" s="74"/>
    </row>
    <row r="581" spans="1:13" s="134" customFormat="1" ht="11.25" hidden="1" customHeight="1">
      <c r="A581" s="74" t="s">
        <v>75</v>
      </c>
      <c r="B581" s="142">
        <v>801</v>
      </c>
      <c r="C581" s="142">
        <v>80140</v>
      </c>
      <c r="D581" s="128">
        <v>4010</v>
      </c>
      <c r="E581" s="129" t="s">
        <v>44</v>
      </c>
      <c r="F581" s="130"/>
      <c r="G581" s="131"/>
      <c r="H581" s="132"/>
      <c r="I581" s="133" t="str">
        <f t="shared" si="11"/>
        <v xml:space="preserve"> </v>
      </c>
      <c r="J581" s="74"/>
      <c r="K581" s="74"/>
      <c r="L581" s="74"/>
      <c r="M581" s="74"/>
    </row>
    <row r="582" spans="1:13" s="134" customFormat="1" ht="11.25" hidden="1" customHeight="1">
      <c r="A582" s="74" t="s">
        <v>75</v>
      </c>
      <c r="B582" s="142">
        <v>801</v>
      </c>
      <c r="C582" s="142">
        <v>80140</v>
      </c>
      <c r="D582" s="128">
        <v>4740</v>
      </c>
      <c r="E582" s="129" t="s">
        <v>409</v>
      </c>
      <c r="F582" s="130"/>
      <c r="G582" s="131"/>
      <c r="H582" s="132"/>
      <c r="I582" s="133" t="str">
        <f>IF(SUM(G582=0)," ",(H582/G582))</f>
        <v xml:space="preserve"> </v>
      </c>
      <c r="J582" s="74"/>
      <c r="K582" s="74"/>
      <c r="L582" s="74"/>
      <c r="M582" s="74"/>
    </row>
    <row r="583" spans="1:13" s="134" customFormat="1" ht="11.25" hidden="1" customHeight="1">
      <c r="A583" s="74" t="s">
        <v>75</v>
      </c>
      <c r="B583" s="142">
        <v>801</v>
      </c>
      <c r="C583" s="142">
        <v>80140</v>
      </c>
      <c r="D583" s="128">
        <v>4750</v>
      </c>
      <c r="E583" s="129" t="s">
        <v>410</v>
      </c>
      <c r="F583" s="130"/>
      <c r="G583" s="131"/>
      <c r="H583" s="132"/>
      <c r="I583" s="133" t="str">
        <f>IF(SUM(G583=0)," ",(H583/G583))</f>
        <v xml:space="preserve"> </v>
      </c>
      <c r="J583" s="74"/>
      <c r="K583" s="74"/>
      <c r="L583" s="74"/>
      <c r="M583" s="74"/>
    </row>
    <row r="584" spans="1:13" s="134" customFormat="1" ht="11.25" hidden="1" customHeight="1">
      <c r="A584" s="74" t="s">
        <v>75</v>
      </c>
      <c r="B584" s="142">
        <v>801</v>
      </c>
      <c r="C584" s="142">
        <v>80140</v>
      </c>
      <c r="D584" s="128">
        <v>4790</v>
      </c>
      <c r="E584" s="129" t="s">
        <v>394</v>
      </c>
      <c r="F584" s="130"/>
      <c r="G584" s="131"/>
      <c r="H584" s="132"/>
      <c r="I584" s="133" t="str">
        <f>IF(SUM(G584=0)," ",(H584/G584))</f>
        <v xml:space="preserve"> </v>
      </c>
      <c r="J584" s="74"/>
      <c r="K584" s="74"/>
      <c r="L584" s="74"/>
      <c r="M584" s="74"/>
    </row>
    <row r="585" spans="1:13" s="134" customFormat="1" ht="11.25" hidden="1" customHeight="1">
      <c r="A585" s="74" t="s">
        <v>75</v>
      </c>
      <c r="B585" s="142">
        <v>801</v>
      </c>
      <c r="C585" s="142">
        <v>80140</v>
      </c>
      <c r="D585" s="128">
        <v>4040</v>
      </c>
      <c r="E585" s="129" t="s">
        <v>45</v>
      </c>
      <c r="F585" s="130"/>
      <c r="G585" s="131"/>
      <c r="H585" s="132"/>
      <c r="I585" s="133" t="str">
        <f t="shared" si="11"/>
        <v xml:space="preserve"> </v>
      </c>
      <c r="J585" s="74"/>
      <c r="K585" s="74"/>
      <c r="L585" s="74"/>
      <c r="M585" s="74"/>
    </row>
    <row r="586" spans="1:13" s="134" customFormat="1" ht="11.25" hidden="1" customHeight="1">
      <c r="A586" s="74" t="s">
        <v>75</v>
      </c>
      <c r="B586" s="142">
        <v>801</v>
      </c>
      <c r="C586" s="142">
        <v>80140</v>
      </c>
      <c r="D586" s="128">
        <v>4800</v>
      </c>
      <c r="E586" s="129" t="s">
        <v>395</v>
      </c>
      <c r="F586" s="130"/>
      <c r="G586" s="131"/>
      <c r="H586" s="132"/>
      <c r="I586" s="133" t="str">
        <f>IF(SUM(G586=0)," ",(H586/G586))</f>
        <v xml:space="preserve"> </v>
      </c>
      <c r="J586" s="74"/>
      <c r="K586" s="74"/>
      <c r="L586" s="74"/>
      <c r="M586" s="74"/>
    </row>
    <row r="587" spans="1:13" s="134" customFormat="1" ht="11.25" hidden="1" customHeight="1">
      <c r="A587" s="74" t="s">
        <v>75</v>
      </c>
      <c r="B587" s="142">
        <v>801</v>
      </c>
      <c r="C587" s="142">
        <v>80140</v>
      </c>
      <c r="D587" s="128">
        <v>4170</v>
      </c>
      <c r="E587" s="129" t="s">
        <v>46</v>
      </c>
      <c r="F587" s="119"/>
      <c r="G587" s="131"/>
      <c r="H587" s="132"/>
      <c r="I587" s="133" t="str">
        <f t="shared" si="11"/>
        <v xml:space="preserve"> </v>
      </c>
      <c r="J587" s="74"/>
      <c r="K587" s="74"/>
      <c r="L587" s="74"/>
      <c r="M587" s="74"/>
    </row>
    <row r="588" spans="1:13" s="134" customFormat="1" ht="22.5" hidden="1">
      <c r="A588" s="74" t="s">
        <v>75</v>
      </c>
      <c r="B588" s="142">
        <v>801</v>
      </c>
      <c r="C588" s="142">
        <v>80140</v>
      </c>
      <c r="D588" s="128">
        <v>4840</v>
      </c>
      <c r="E588" s="129" t="s">
        <v>411</v>
      </c>
      <c r="F588" s="119"/>
      <c r="G588" s="131"/>
      <c r="H588" s="132"/>
      <c r="I588" s="133" t="str">
        <f t="shared" si="11"/>
        <v xml:space="preserve"> </v>
      </c>
      <c r="J588" s="74"/>
      <c r="K588" s="74"/>
      <c r="L588" s="74"/>
      <c r="M588" s="74"/>
    </row>
    <row r="589" spans="1:13" s="134" customFormat="1" ht="11.25" hidden="1" customHeight="1">
      <c r="A589" s="79"/>
      <c r="B589" s="79"/>
      <c r="C589" s="79"/>
      <c r="D589" s="79"/>
      <c r="E589" s="129" t="s">
        <v>47</v>
      </c>
      <c r="F589" s="119"/>
      <c r="G589" s="131"/>
      <c r="H589" s="132"/>
      <c r="I589" s="133" t="str">
        <f t="shared" si="11"/>
        <v xml:space="preserve"> </v>
      </c>
      <c r="J589" s="74"/>
      <c r="K589" s="74"/>
      <c r="L589" s="74"/>
      <c r="M589" s="74"/>
    </row>
    <row r="590" spans="1:13" s="74" customFormat="1" ht="6" hidden="1" customHeight="1">
      <c r="A590" s="79"/>
      <c r="B590" s="79"/>
      <c r="C590" s="79"/>
      <c r="D590" s="79"/>
      <c r="E590" s="164" t="s">
        <v>24</v>
      </c>
      <c r="F590" s="119"/>
      <c r="G590" s="116"/>
      <c r="H590" s="117"/>
      <c r="I590" s="124"/>
    </row>
    <row r="591" spans="1:13" s="139" customFormat="1" ht="11.25" hidden="1" customHeight="1">
      <c r="A591" s="74" t="s">
        <v>75</v>
      </c>
      <c r="B591" s="142">
        <v>801</v>
      </c>
      <c r="C591" s="142">
        <v>80140</v>
      </c>
      <c r="D591" s="143">
        <v>3020</v>
      </c>
      <c r="E591" s="138" t="s">
        <v>161</v>
      </c>
      <c r="G591" s="168"/>
      <c r="H591" s="169"/>
      <c r="I591" s="78" t="str">
        <f t="shared" si="11"/>
        <v xml:space="preserve"> </v>
      </c>
      <c r="J591" s="74"/>
      <c r="K591" s="74"/>
      <c r="L591" s="74"/>
      <c r="M591" s="74"/>
    </row>
    <row r="592" spans="1:13" s="139" customFormat="1" ht="11.25" hidden="1" customHeight="1">
      <c r="A592" s="74" t="s">
        <v>75</v>
      </c>
      <c r="B592" s="142">
        <v>801</v>
      </c>
      <c r="C592" s="142">
        <v>80140</v>
      </c>
      <c r="D592" s="143">
        <v>4140</v>
      </c>
      <c r="E592" s="138" t="s">
        <v>167</v>
      </c>
      <c r="G592" s="168"/>
      <c r="H592" s="169"/>
      <c r="I592" s="78" t="str">
        <f t="shared" si="11"/>
        <v xml:space="preserve"> </v>
      </c>
      <c r="J592" s="74"/>
      <c r="K592" s="74"/>
      <c r="L592" s="74"/>
      <c r="M592" s="74"/>
    </row>
    <row r="593" spans="1:13" s="139" customFormat="1" ht="11.25" hidden="1" customHeight="1">
      <c r="A593" s="74" t="s">
        <v>75</v>
      </c>
      <c r="B593" s="142">
        <v>801</v>
      </c>
      <c r="C593" s="142">
        <v>80140</v>
      </c>
      <c r="D593" s="143">
        <v>4210</v>
      </c>
      <c r="E593" s="138" t="s">
        <v>162</v>
      </c>
      <c r="G593" s="168"/>
      <c r="H593" s="169"/>
      <c r="I593" s="78" t="str">
        <f t="shared" si="11"/>
        <v xml:space="preserve"> </v>
      </c>
      <c r="J593" s="74"/>
      <c r="K593" s="74"/>
      <c r="L593" s="74"/>
      <c r="M593" s="74"/>
    </row>
    <row r="594" spans="1:13" s="139" customFormat="1" ht="11.25" hidden="1" customHeight="1">
      <c r="A594" s="74" t="s">
        <v>75</v>
      </c>
      <c r="B594" s="142">
        <v>801</v>
      </c>
      <c r="C594" s="142">
        <v>80140</v>
      </c>
      <c r="D594" s="143">
        <v>4240</v>
      </c>
      <c r="E594" s="138" t="s">
        <v>213</v>
      </c>
      <c r="G594" s="168"/>
      <c r="H594" s="169"/>
      <c r="I594" s="78" t="str">
        <f t="shared" si="11"/>
        <v xml:space="preserve"> </v>
      </c>
      <c r="J594" s="74"/>
      <c r="K594" s="74"/>
      <c r="L594" s="74"/>
      <c r="M594" s="74"/>
    </row>
    <row r="595" spans="1:13" s="139" customFormat="1" ht="11.25" hidden="1" customHeight="1">
      <c r="A595" s="74" t="s">
        <v>75</v>
      </c>
      <c r="B595" s="142">
        <v>801</v>
      </c>
      <c r="C595" s="142">
        <v>80140</v>
      </c>
      <c r="D595" s="143">
        <v>4260</v>
      </c>
      <c r="E595" s="138" t="s">
        <v>163</v>
      </c>
      <c r="G595" s="168"/>
      <c r="H595" s="169"/>
      <c r="I595" s="78" t="str">
        <f t="shared" si="11"/>
        <v xml:space="preserve"> </v>
      </c>
      <c r="J595" s="74"/>
      <c r="K595" s="74"/>
      <c r="L595" s="74"/>
      <c r="M595" s="74"/>
    </row>
    <row r="596" spans="1:13" s="139" customFormat="1" ht="11.25" hidden="1" customHeight="1">
      <c r="A596" s="74" t="s">
        <v>75</v>
      </c>
      <c r="B596" s="142">
        <v>801</v>
      </c>
      <c r="C596" s="142">
        <v>80140</v>
      </c>
      <c r="D596" s="143">
        <v>4280</v>
      </c>
      <c r="E596" s="138" t="s">
        <v>164</v>
      </c>
      <c r="G596" s="168"/>
      <c r="H596" s="169"/>
      <c r="I596" s="78" t="str">
        <f t="shared" si="11"/>
        <v xml:space="preserve"> </v>
      </c>
      <c r="J596" s="74"/>
      <c r="K596" s="74"/>
      <c r="L596" s="74"/>
      <c r="M596" s="74"/>
    </row>
    <row r="597" spans="1:13" s="139" customFormat="1" ht="11.25" hidden="1" customHeight="1">
      <c r="A597" s="74" t="s">
        <v>75</v>
      </c>
      <c r="B597" s="142">
        <v>801</v>
      </c>
      <c r="C597" s="142">
        <v>80140</v>
      </c>
      <c r="D597" s="143">
        <v>4300</v>
      </c>
      <c r="E597" s="138" t="s">
        <v>165</v>
      </c>
      <c r="G597" s="168"/>
      <c r="H597" s="169"/>
      <c r="I597" s="78" t="str">
        <f t="shared" si="11"/>
        <v xml:space="preserve"> </v>
      </c>
      <c r="J597" s="74"/>
      <c r="K597" s="74"/>
      <c r="L597" s="74"/>
      <c r="M597" s="74"/>
    </row>
    <row r="598" spans="1:13" s="139" customFormat="1" ht="22.5" hidden="1">
      <c r="A598" s="74" t="s">
        <v>75</v>
      </c>
      <c r="B598" s="142">
        <v>801</v>
      </c>
      <c r="C598" s="142">
        <v>80140</v>
      </c>
      <c r="D598" s="128">
        <v>4350</v>
      </c>
      <c r="E598" s="138" t="s">
        <v>414</v>
      </c>
      <c r="G598" s="168"/>
      <c r="H598" s="169"/>
      <c r="I598" s="78" t="str">
        <f>IF(SUM(G598=0)," ",(H598/G598))</f>
        <v xml:space="preserve"> </v>
      </c>
      <c r="J598" s="74"/>
      <c r="K598" s="74"/>
      <c r="L598" s="74"/>
      <c r="M598" s="74"/>
    </row>
    <row r="599" spans="1:13" s="139" customFormat="1" ht="11.25" hidden="1" customHeight="1">
      <c r="A599" s="74" t="s">
        <v>75</v>
      </c>
      <c r="B599" s="142">
        <v>801</v>
      </c>
      <c r="C599" s="142">
        <v>80140</v>
      </c>
      <c r="D599" s="143">
        <v>4360</v>
      </c>
      <c r="E599" s="138" t="s">
        <v>202</v>
      </c>
      <c r="G599" s="168"/>
      <c r="H599" s="169"/>
      <c r="I599" s="78" t="str">
        <f t="shared" si="11"/>
        <v xml:space="preserve"> </v>
      </c>
      <c r="J599" s="74"/>
      <c r="K599" s="74"/>
      <c r="L599" s="74"/>
      <c r="M599" s="74"/>
    </row>
    <row r="600" spans="1:13" s="139" customFormat="1" ht="11.25" hidden="1" customHeight="1">
      <c r="A600" s="74" t="s">
        <v>75</v>
      </c>
      <c r="B600" s="142">
        <v>801</v>
      </c>
      <c r="C600" s="142">
        <v>80140</v>
      </c>
      <c r="D600" s="137">
        <v>4370</v>
      </c>
      <c r="E600" s="138" t="s">
        <v>413</v>
      </c>
      <c r="G600" s="168"/>
      <c r="H600" s="169"/>
      <c r="I600" s="78" t="str">
        <f>IF(SUM(G600=0)," ",(H600/G600))</f>
        <v xml:space="preserve"> </v>
      </c>
      <c r="J600" s="74"/>
      <c r="K600" s="74"/>
      <c r="L600" s="74"/>
      <c r="M600" s="74"/>
    </row>
    <row r="601" spans="1:13" s="139" customFormat="1" ht="11.25" hidden="1" customHeight="1">
      <c r="A601" s="74" t="s">
        <v>75</v>
      </c>
      <c r="B601" s="142">
        <v>801</v>
      </c>
      <c r="C601" s="142">
        <v>80140</v>
      </c>
      <c r="D601" s="143">
        <v>4390</v>
      </c>
      <c r="E601" s="138" t="s">
        <v>169</v>
      </c>
      <c r="G601" s="168"/>
      <c r="H601" s="169"/>
      <c r="I601" s="78" t="str">
        <f t="shared" si="11"/>
        <v xml:space="preserve"> </v>
      </c>
      <c r="J601" s="74"/>
      <c r="K601" s="74"/>
      <c r="L601" s="74"/>
      <c r="M601" s="74"/>
    </row>
    <row r="602" spans="1:13" s="139" customFormat="1" ht="11.25" hidden="1" customHeight="1">
      <c r="A602" s="74" t="s">
        <v>75</v>
      </c>
      <c r="B602" s="142">
        <v>801</v>
      </c>
      <c r="C602" s="142">
        <v>80140</v>
      </c>
      <c r="D602" s="143">
        <v>4410</v>
      </c>
      <c r="E602" s="138" t="s">
        <v>199</v>
      </c>
      <c r="G602" s="168"/>
      <c r="H602" s="169"/>
      <c r="I602" s="78" t="str">
        <f t="shared" si="11"/>
        <v xml:space="preserve"> </v>
      </c>
      <c r="J602" s="74"/>
      <c r="K602" s="74"/>
      <c r="L602" s="74"/>
      <c r="M602" s="74"/>
    </row>
    <row r="603" spans="1:13" s="139" customFormat="1" ht="11.25" hidden="1" customHeight="1">
      <c r="A603" s="74" t="s">
        <v>75</v>
      </c>
      <c r="B603" s="142">
        <v>801</v>
      </c>
      <c r="C603" s="142">
        <v>80140</v>
      </c>
      <c r="D603" s="143">
        <v>4420</v>
      </c>
      <c r="E603" s="138" t="s">
        <v>200</v>
      </c>
      <c r="G603" s="168"/>
      <c r="H603" s="169"/>
      <c r="I603" s="78" t="str">
        <f t="shared" si="11"/>
        <v xml:space="preserve"> </v>
      </c>
      <c r="J603" s="74"/>
      <c r="K603" s="74"/>
      <c r="L603" s="74"/>
      <c r="M603" s="74"/>
    </row>
    <row r="604" spans="1:13" s="139" customFormat="1" ht="11.25" hidden="1" customHeight="1">
      <c r="A604" s="74" t="s">
        <v>75</v>
      </c>
      <c r="B604" s="142">
        <v>801</v>
      </c>
      <c r="C604" s="142">
        <v>80140</v>
      </c>
      <c r="D604" s="143">
        <v>4440</v>
      </c>
      <c r="E604" s="138" t="s">
        <v>166</v>
      </c>
      <c r="G604" s="168"/>
      <c r="H604" s="169"/>
      <c r="I604" s="78" t="str">
        <f t="shared" si="11"/>
        <v xml:space="preserve"> </v>
      </c>
      <c r="J604" s="74"/>
      <c r="K604" s="74"/>
      <c r="L604" s="74"/>
      <c r="M604" s="74"/>
    </row>
    <row r="605" spans="1:13" s="139" customFormat="1" ht="11.25" hidden="1" customHeight="1">
      <c r="A605" s="74" t="s">
        <v>75</v>
      </c>
      <c r="B605" s="142">
        <v>801</v>
      </c>
      <c r="C605" s="142">
        <v>80140</v>
      </c>
      <c r="D605" s="143">
        <v>4510</v>
      </c>
      <c r="E605" s="138" t="s">
        <v>174</v>
      </c>
      <c r="G605" s="168"/>
      <c r="H605" s="169"/>
      <c r="I605" s="78"/>
      <c r="J605" s="74"/>
      <c r="K605" s="74"/>
      <c r="L605" s="74"/>
      <c r="M605" s="74"/>
    </row>
    <row r="606" spans="1:13" s="139" customFormat="1" ht="11.25" hidden="1" customHeight="1">
      <c r="A606" s="74" t="s">
        <v>75</v>
      </c>
      <c r="B606" s="142">
        <v>801</v>
      </c>
      <c r="C606" s="142">
        <v>80140</v>
      </c>
      <c r="D606" s="143">
        <v>4520</v>
      </c>
      <c r="E606" s="138" t="s">
        <v>175</v>
      </c>
      <c r="G606" s="140"/>
      <c r="H606" s="141"/>
      <c r="I606" s="78" t="str">
        <f t="shared" si="11"/>
        <v xml:space="preserve"> </v>
      </c>
      <c r="J606" s="74"/>
      <c r="K606" s="74"/>
      <c r="L606" s="74"/>
      <c r="M606" s="74"/>
    </row>
    <row r="607" spans="1:13" s="139" customFormat="1" ht="11.25" hidden="1" customHeight="1">
      <c r="A607" s="74" t="s">
        <v>75</v>
      </c>
      <c r="B607" s="142">
        <v>801</v>
      </c>
      <c r="C607" s="142">
        <v>80140</v>
      </c>
      <c r="D607" s="143">
        <v>4530</v>
      </c>
      <c r="E607" s="138" t="s">
        <v>179</v>
      </c>
      <c r="G607" s="140"/>
      <c r="H607" s="141"/>
      <c r="I607" s="78" t="str">
        <f t="shared" si="11"/>
        <v xml:space="preserve"> </v>
      </c>
      <c r="J607" s="74"/>
      <c r="K607" s="74"/>
      <c r="L607" s="74"/>
      <c r="M607" s="74"/>
    </row>
    <row r="608" spans="1:13" s="139" customFormat="1" ht="11.25" hidden="1" customHeight="1">
      <c r="A608" s="74" t="s">
        <v>75</v>
      </c>
      <c r="B608" s="142">
        <v>801</v>
      </c>
      <c r="C608" s="142">
        <v>80140</v>
      </c>
      <c r="D608" s="143">
        <v>4610</v>
      </c>
      <c r="E608" s="138" t="s">
        <v>168</v>
      </c>
      <c r="G608" s="168"/>
      <c r="H608" s="169"/>
      <c r="I608" s="78" t="str">
        <f t="shared" si="11"/>
        <v xml:space="preserve"> </v>
      </c>
      <c r="J608" s="74"/>
      <c r="K608" s="74"/>
      <c r="L608" s="74"/>
      <c r="M608" s="74"/>
    </row>
    <row r="609" spans="1:13" s="139" customFormat="1" ht="11.25" hidden="1" customHeight="1">
      <c r="A609" s="74" t="s">
        <v>75</v>
      </c>
      <c r="B609" s="142">
        <v>801</v>
      </c>
      <c r="C609" s="142">
        <v>80140</v>
      </c>
      <c r="D609" s="143">
        <v>4700</v>
      </c>
      <c r="E609" s="138" t="s">
        <v>198</v>
      </c>
      <c r="G609" s="168"/>
      <c r="H609" s="169"/>
      <c r="I609" s="78" t="str">
        <f t="shared" si="11"/>
        <v xml:space="preserve"> </v>
      </c>
      <c r="J609" s="74"/>
      <c r="K609" s="74"/>
      <c r="L609" s="74"/>
      <c r="M609" s="74"/>
    </row>
    <row r="610" spans="1:13" s="139" customFormat="1" ht="11.25" hidden="1" customHeight="1">
      <c r="A610" s="74" t="s">
        <v>75</v>
      </c>
      <c r="B610" s="142">
        <v>801</v>
      </c>
      <c r="C610" s="142">
        <v>80140</v>
      </c>
      <c r="D610" s="137">
        <v>4860</v>
      </c>
      <c r="E610" s="138" t="s">
        <v>412</v>
      </c>
      <c r="G610" s="168"/>
      <c r="H610" s="169"/>
      <c r="I610" s="78" t="str">
        <f>IF(SUM(G610=0)," ",(H610/G610))</f>
        <v xml:space="preserve"> </v>
      </c>
      <c r="J610" s="74"/>
      <c r="K610" s="74"/>
      <c r="L610" s="74"/>
      <c r="M610" s="74"/>
    </row>
    <row r="611" spans="1:13" s="225" customFormat="1" ht="11.25" hidden="1" customHeight="1">
      <c r="A611" s="74" t="s">
        <v>75</v>
      </c>
      <c r="B611" s="142">
        <v>801</v>
      </c>
      <c r="C611" s="142">
        <v>80140</v>
      </c>
      <c r="D611" s="143">
        <v>4990</v>
      </c>
      <c r="E611" s="138" t="s">
        <v>182</v>
      </c>
      <c r="G611" s="168"/>
      <c r="H611" s="169"/>
      <c r="I611" s="78" t="str">
        <f t="shared" si="11"/>
        <v xml:space="preserve"> </v>
      </c>
      <c r="J611" s="74"/>
      <c r="K611" s="74"/>
      <c r="L611" s="74"/>
      <c r="M611" s="74"/>
    </row>
    <row r="612" spans="1:13" s="139" customFormat="1" ht="6" hidden="1" customHeight="1">
      <c r="A612" s="144"/>
      <c r="B612" s="142"/>
      <c r="C612" s="142"/>
      <c r="D612" s="143"/>
      <c r="E612" s="145"/>
      <c r="G612" s="146"/>
      <c r="H612" s="147"/>
      <c r="I612" s="148"/>
      <c r="J612" s="74"/>
      <c r="K612" s="74"/>
      <c r="L612" s="74"/>
      <c r="M612" s="74"/>
    </row>
    <row r="613" spans="1:13" ht="11.25" hidden="1" customHeight="1">
      <c r="E613" s="125" t="s">
        <v>48</v>
      </c>
      <c r="F613" s="126"/>
      <c r="G613" s="111"/>
      <c r="H613" s="112"/>
      <c r="J613" s="74"/>
      <c r="K613" s="74"/>
      <c r="L613" s="74"/>
      <c r="M613" s="74"/>
    </row>
    <row r="614" spans="1:13" ht="11.25" hidden="1" customHeight="1">
      <c r="E614" s="152" t="s">
        <v>377</v>
      </c>
      <c r="F614" s="152"/>
      <c r="G614" s="120"/>
      <c r="H614" s="121"/>
      <c r="I614" s="122"/>
      <c r="J614" s="74"/>
      <c r="K614" s="74"/>
      <c r="L614" s="74"/>
      <c r="M614" s="74"/>
    </row>
    <row r="615" spans="1:13" ht="11.25" hidden="1" customHeight="1">
      <c r="E615" s="152" t="s">
        <v>381</v>
      </c>
      <c r="F615" s="153"/>
      <c r="G615" s="120"/>
      <c r="H615" s="121"/>
      <c r="I615" s="122"/>
      <c r="J615" s="74"/>
      <c r="K615" s="74"/>
      <c r="L615" s="74"/>
      <c r="M615" s="74"/>
    </row>
    <row r="616" spans="1:13" hidden="1">
      <c r="E616" s="152" t="s">
        <v>380</v>
      </c>
      <c r="F616" s="153"/>
      <c r="G616" s="120"/>
      <c r="H616" s="121"/>
      <c r="I616" s="122"/>
      <c r="J616" s="74"/>
      <c r="K616" s="74"/>
      <c r="L616" s="74"/>
      <c r="M616" s="74"/>
    </row>
    <row r="617" spans="1:13" ht="22.5" hidden="1">
      <c r="E617" s="152" t="s">
        <v>398</v>
      </c>
      <c r="F617" s="153"/>
      <c r="G617" s="120"/>
      <c r="H617" s="121"/>
      <c r="I617" s="122"/>
      <c r="J617" s="74"/>
      <c r="K617" s="74"/>
      <c r="L617" s="74"/>
      <c r="M617" s="74"/>
    </row>
    <row r="618" spans="1:13" ht="6" customHeight="1">
      <c r="E618" s="110" t="s">
        <v>24</v>
      </c>
      <c r="G618" s="111"/>
      <c r="H618" s="112"/>
      <c r="J618" s="74"/>
      <c r="K618" s="74"/>
      <c r="L618" s="74"/>
      <c r="M618" s="74"/>
    </row>
    <row r="619" spans="1:13" ht="11.25" customHeight="1">
      <c r="A619" s="104" t="s">
        <v>76</v>
      </c>
      <c r="B619" s="104"/>
      <c r="C619" s="104"/>
      <c r="D619" s="104" t="s">
        <v>181</v>
      </c>
      <c r="E619" s="105" t="s">
        <v>77</v>
      </c>
      <c r="F619" s="106"/>
      <c r="G619" s="107">
        <f>SUM(G632,G643:G665)</f>
        <v>7014027</v>
      </c>
      <c r="H619" s="108">
        <f>SUM(H632,H643:H665)</f>
        <v>6989493.3400000008</v>
      </c>
      <c r="I619" s="109">
        <f t="shared" si="11"/>
        <v>0.9965022005190457</v>
      </c>
      <c r="J619" s="74"/>
      <c r="K619" s="74"/>
      <c r="L619" s="74"/>
      <c r="M619" s="74"/>
    </row>
    <row r="620" spans="1:13" s="74" customFormat="1" ht="6" customHeight="1">
      <c r="A620" s="79"/>
      <c r="B620" s="79"/>
      <c r="C620" s="79"/>
      <c r="D620" s="79"/>
      <c r="E620" s="114" t="s">
        <v>24</v>
      </c>
      <c r="F620" s="115"/>
      <c r="G620" s="120"/>
      <c r="H620" s="121"/>
      <c r="I620" s="122"/>
    </row>
    <row r="621" spans="1:13" s="74" customFormat="1" ht="22.5" customHeight="1">
      <c r="A621" s="79"/>
      <c r="B621" s="79"/>
      <c r="C621" s="79"/>
      <c r="D621" s="79"/>
      <c r="E621" s="114" t="s">
        <v>374</v>
      </c>
      <c r="F621" s="115"/>
      <c r="G621" s="120"/>
      <c r="H621" s="121"/>
      <c r="I621" s="122"/>
    </row>
    <row r="622" spans="1:13" ht="6" customHeight="1">
      <c r="E622" s="110" t="s">
        <v>24</v>
      </c>
      <c r="G622" s="111"/>
      <c r="H622" s="112"/>
      <c r="J622" s="74"/>
      <c r="K622" s="74"/>
      <c r="L622" s="74"/>
      <c r="M622" s="74"/>
    </row>
    <row r="623" spans="1:13" ht="11.25" customHeight="1">
      <c r="E623" s="114" t="s">
        <v>148</v>
      </c>
      <c r="G623" s="111"/>
      <c r="H623" s="112"/>
      <c r="J623" s="74"/>
      <c r="K623" s="74"/>
      <c r="L623" s="74"/>
      <c r="M623" s="74"/>
    </row>
    <row r="624" spans="1:13" ht="6" customHeight="1">
      <c r="E624" s="110" t="s">
        <v>24</v>
      </c>
      <c r="G624" s="111"/>
      <c r="H624" s="112"/>
      <c r="J624" s="74"/>
      <c r="K624" s="74"/>
      <c r="L624" s="74"/>
      <c r="M624" s="74"/>
    </row>
    <row r="625" spans="1:13" s="74" customFormat="1" ht="11.25" customHeight="1">
      <c r="A625" s="79"/>
      <c r="B625" s="79"/>
      <c r="C625" s="79"/>
      <c r="D625" s="79"/>
      <c r="E625" s="114" t="s">
        <v>135</v>
      </c>
      <c r="F625" s="115"/>
      <c r="G625" s="120"/>
      <c r="H625" s="121"/>
      <c r="I625" s="122"/>
    </row>
    <row r="626" spans="1:13" s="74" customFormat="1" ht="6" customHeight="1">
      <c r="A626" s="79"/>
      <c r="B626" s="79"/>
      <c r="C626" s="79"/>
      <c r="D626" s="79"/>
      <c r="E626" s="75" t="s">
        <v>24</v>
      </c>
      <c r="F626" s="76"/>
      <c r="G626" s="116"/>
      <c r="H626" s="117"/>
      <c r="I626" s="124"/>
    </row>
    <row r="627" spans="1:13" ht="11.25" customHeight="1">
      <c r="E627" s="125" t="s">
        <v>38</v>
      </c>
      <c r="F627" s="126"/>
      <c r="G627" s="111"/>
      <c r="H627" s="112"/>
      <c r="J627" s="74"/>
      <c r="K627" s="74"/>
      <c r="L627" s="74"/>
      <c r="M627" s="74"/>
    </row>
    <row r="628" spans="1:13" ht="11.25" customHeight="1">
      <c r="E628" s="127" t="s">
        <v>39</v>
      </c>
      <c r="F628" s="43">
        <f>'Liczba uczniów i inne'!E250</f>
        <v>1</v>
      </c>
      <c r="G628" s="111"/>
      <c r="H628" s="112"/>
      <c r="J628" s="74"/>
      <c r="K628" s="74"/>
      <c r="L628" s="74"/>
      <c r="M628" s="74"/>
    </row>
    <row r="629" spans="1:13" ht="11.25" customHeight="1">
      <c r="E629" s="127" t="s">
        <v>41</v>
      </c>
      <c r="F629" s="44">
        <f>'Liczba uczniów i inne'!E252</f>
        <v>44.23</v>
      </c>
      <c r="G629" s="111"/>
      <c r="H629" s="112"/>
      <c r="J629" s="74"/>
      <c r="K629" s="74"/>
      <c r="L629" s="74"/>
      <c r="M629" s="74"/>
    </row>
    <row r="630" spans="1:13" s="134" customFormat="1" ht="11.25" customHeight="1">
      <c r="A630" s="79"/>
      <c r="B630" s="79"/>
      <c r="C630" s="79"/>
      <c r="D630" s="79"/>
      <c r="E630" s="127" t="s">
        <v>42</v>
      </c>
      <c r="F630" s="44">
        <f>'Liczba uczniów i inne'!E253</f>
        <v>6.44</v>
      </c>
      <c r="G630" s="111"/>
      <c r="H630" s="112"/>
      <c r="I630" s="78"/>
      <c r="J630" s="74"/>
      <c r="K630" s="74"/>
      <c r="L630" s="74"/>
      <c r="M630" s="74"/>
    </row>
    <row r="631" spans="1:13" s="134" customFormat="1" ht="6" customHeight="1">
      <c r="A631" s="79"/>
      <c r="B631" s="79"/>
      <c r="C631" s="79"/>
      <c r="D631" s="79"/>
      <c r="E631" s="110" t="s">
        <v>24</v>
      </c>
      <c r="F631" s="76"/>
      <c r="G631" s="111"/>
      <c r="H631" s="112"/>
      <c r="I631" s="78"/>
      <c r="J631" s="74"/>
      <c r="K631" s="74"/>
      <c r="L631" s="74"/>
      <c r="M631" s="74"/>
    </row>
    <row r="632" spans="1:13" s="134" customFormat="1" ht="11.25" customHeight="1">
      <c r="A632" s="74" t="s">
        <v>76</v>
      </c>
      <c r="B632" s="142">
        <v>854</v>
      </c>
      <c r="C632" s="142">
        <v>85406</v>
      </c>
      <c r="D632" s="79" t="s">
        <v>197</v>
      </c>
      <c r="E632" s="110" t="s">
        <v>43</v>
      </c>
      <c r="F632" s="119"/>
      <c r="G632" s="111">
        <f>SUM(G633:G641)</f>
        <v>6381569</v>
      </c>
      <c r="H632" s="112">
        <f>SUM(H633:H641)</f>
        <v>6360439.21</v>
      </c>
      <c r="I632" s="78">
        <f t="shared" ref="I632:I702" si="12">IF(SUM(G632=0)," ",(H632/G632))</f>
        <v>0.99668893496254607</v>
      </c>
      <c r="J632" s="74"/>
      <c r="K632" s="74"/>
      <c r="L632" s="74"/>
      <c r="M632" s="74"/>
    </row>
    <row r="633" spans="1:13" s="134" customFormat="1" ht="11.25" customHeight="1">
      <c r="A633" s="74" t="s">
        <v>76</v>
      </c>
      <c r="B633" s="142">
        <v>854</v>
      </c>
      <c r="C633" s="142">
        <v>85406</v>
      </c>
      <c r="D633" s="128">
        <v>4010</v>
      </c>
      <c r="E633" s="129" t="s">
        <v>44</v>
      </c>
      <c r="F633" s="130"/>
      <c r="G633" s="131">
        <v>498755</v>
      </c>
      <c r="H633" s="132">
        <v>485104.2</v>
      </c>
      <c r="I633" s="133">
        <f t="shared" si="12"/>
        <v>0.97263024932080888</v>
      </c>
      <c r="J633" s="74"/>
      <c r="K633" s="74"/>
      <c r="L633" s="74"/>
      <c r="M633" s="74"/>
    </row>
    <row r="634" spans="1:13" s="134" customFormat="1" ht="11.25" hidden="1" customHeight="1">
      <c r="A634" s="74" t="s">
        <v>76</v>
      </c>
      <c r="B634" s="142">
        <v>854</v>
      </c>
      <c r="C634" s="142">
        <v>85406</v>
      </c>
      <c r="D634" s="128">
        <v>4740</v>
      </c>
      <c r="E634" s="129" t="s">
        <v>409</v>
      </c>
      <c r="F634" s="130"/>
      <c r="G634" s="131"/>
      <c r="H634" s="132"/>
      <c r="I634" s="133" t="str">
        <f>IF(SUM(G634=0)," ",(H634/G634))</f>
        <v xml:space="preserve"> </v>
      </c>
      <c r="J634" s="74"/>
      <c r="K634" s="74"/>
      <c r="L634" s="74"/>
      <c r="M634" s="74"/>
    </row>
    <row r="635" spans="1:13" s="134" customFormat="1" ht="11.25" hidden="1" customHeight="1">
      <c r="A635" s="74" t="s">
        <v>76</v>
      </c>
      <c r="B635" s="142">
        <v>854</v>
      </c>
      <c r="C635" s="142">
        <v>85406</v>
      </c>
      <c r="D635" s="128">
        <v>4750</v>
      </c>
      <c r="E635" s="129" t="s">
        <v>410</v>
      </c>
      <c r="F635" s="130"/>
      <c r="G635" s="131"/>
      <c r="H635" s="132"/>
      <c r="I635" s="133" t="str">
        <f>IF(SUM(G635=0)," ",(H635/G635))</f>
        <v xml:space="preserve"> </v>
      </c>
      <c r="J635" s="74"/>
      <c r="K635" s="74"/>
      <c r="L635" s="74"/>
      <c r="M635" s="74"/>
    </row>
    <row r="636" spans="1:13" s="134" customFormat="1" ht="11.25" customHeight="1">
      <c r="A636" s="74" t="s">
        <v>76</v>
      </c>
      <c r="B636" s="142">
        <v>854</v>
      </c>
      <c r="C636" s="142">
        <v>85406</v>
      </c>
      <c r="D636" s="128">
        <v>4790</v>
      </c>
      <c r="E636" s="129" t="s">
        <v>394</v>
      </c>
      <c r="F636" s="130"/>
      <c r="G636" s="131">
        <v>4528371</v>
      </c>
      <c r="H636" s="132">
        <v>4524574.12</v>
      </c>
      <c r="I636" s="133">
        <f>IF(SUM(G636=0)," ",(H636/G636))</f>
        <v>0.9991615351304034</v>
      </c>
      <c r="J636" s="74"/>
      <c r="K636" s="74"/>
      <c r="L636" s="74"/>
      <c r="M636" s="74"/>
    </row>
    <row r="637" spans="1:13" s="134" customFormat="1" ht="11.25" customHeight="1">
      <c r="A637" s="74" t="s">
        <v>76</v>
      </c>
      <c r="B637" s="142">
        <v>854</v>
      </c>
      <c r="C637" s="142">
        <v>85406</v>
      </c>
      <c r="D637" s="128">
        <v>4040</v>
      </c>
      <c r="E637" s="129" t="s">
        <v>45</v>
      </c>
      <c r="F637" s="130"/>
      <c r="G637" s="131">
        <v>32478</v>
      </c>
      <c r="H637" s="132">
        <v>32477.51</v>
      </c>
      <c r="I637" s="133">
        <f t="shared" si="12"/>
        <v>0.99998491286409252</v>
      </c>
      <c r="J637" s="74"/>
      <c r="K637" s="74"/>
      <c r="L637" s="74"/>
      <c r="M637" s="74"/>
    </row>
    <row r="638" spans="1:13" s="134" customFormat="1" ht="11.25" customHeight="1">
      <c r="A638" s="74" t="s">
        <v>76</v>
      </c>
      <c r="B638" s="142">
        <v>854</v>
      </c>
      <c r="C638" s="142">
        <v>85406</v>
      </c>
      <c r="D638" s="128">
        <v>4800</v>
      </c>
      <c r="E638" s="129" t="s">
        <v>395</v>
      </c>
      <c r="F638" s="130"/>
      <c r="G638" s="131">
        <v>333250</v>
      </c>
      <c r="H638" s="132">
        <v>333249.74</v>
      </c>
      <c r="I638" s="133">
        <f>IF(SUM(G638=0)," ",(H638/G638))</f>
        <v>0.99999921980495121</v>
      </c>
      <c r="J638" s="74"/>
      <c r="K638" s="74"/>
      <c r="L638" s="74"/>
      <c r="M638" s="74"/>
    </row>
    <row r="639" spans="1:13" s="74" customFormat="1" ht="11.25" hidden="1" customHeight="1">
      <c r="A639" s="74" t="s">
        <v>76</v>
      </c>
      <c r="B639" s="142">
        <v>854</v>
      </c>
      <c r="C639" s="142">
        <v>85406</v>
      </c>
      <c r="D639" s="128">
        <v>4170</v>
      </c>
      <c r="E639" s="129" t="s">
        <v>46</v>
      </c>
      <c r="F639" s="119"/>
      <c r="G639" s="131"/>
      <c r="H639" s="132"/>
      <c r="I639" s="133" t="str">
        <f t="shared" si="12"/>
        <v xml:space="preserve"> </v>
      </c>
    </row>
    <row r="640" spans="1:13" s="74" customFormat="1" ht="22.5" hidden="1">
      <c r="A640" s="74" t="s">
        <v>76</v>
      </c>
      <c r="B640" s="142">
        <v>854</v>
      </c>
      <c r="C640" s="142">
        <v>85406</v>
      </c>
      <c r="D640" s="128">
        <v>4840</v>
      </c>
      <c r="E640" s="129" t="s">
        <v>411</v>
      </c>
      <c r="F640" s="119"/>
      <c r="G640" s="131"/>
      <c r="H640" s="132"/>
      <c r="I640" s="133" t="str">
        <f>IF(SUM(G640=0)," ",(H640/G640))</f>
        <v xml:space="preserve"> </v>
      </c>
    </row>
    <row r="641" spans="1:13" s="74" customFormat="1" ht="11.25" customHeight="1">
      <c r="A641" s="79"/>
      <c r="B641" s="79"/>
      <c r="C641" s="79"/>
      <c r="D641" s="79"/>
      <c r="E641" s="129" t="s">
        <v>47</v>
      </c>
      <c r="F641" s="119"/>
      <c r="G641" s="131">
        <f>886024+86691+16000</f>
        <v>988715</v>
      </c>
      <c r="H641" s="132">
        <f>885915.61+84691+14427.03</f>
        <v>985033.64</v>
      </c>
      <c r="I641" s="133">
        <f t="shared" si="12"/>
        <v>0.99627662167560926</v>
      </c>
    </row>
    <row r="642" spans="1:13" s="74" customFormat="1" ht="6" customHeight="1">
      <c r="A642" s="79"/>
      <c r="B642" s="79"/>
      <c r="C642" s="79"/>
      <c r="D642" s="79"/>
      <c r="E642" s="110" t="s">
        <v>24</v>
      </c>
      <c r="F642" s="119"/>
      <c r="G642" s="111"/>
      <c r="H642" s="112"/>
      <c r="I642" s="78"/>
    </row>
    <row r="643" spans="1:13" s="139" customFormat="1" ht="11.25" customHeight="1">
      <c r="A643" s="74" t="s">
        <v>76</v>
      </c>
      <c r="B643" s="142">
        <v>854</v>
      </c>
      <c r="C643" s="142">
        <v>85406</v>
      </c>
      <c r="D643" s="143">
        <v>3020</v>
      </c>
      <c r="E643" s="138" t="s">
        <v>161</v>
      </c>
      <c r="G643" s="168">
        <v>4650</v>
      </c>
      <c r="H643" s="169">
        <v>4640.53</v>
      </c>
      <c r="I643" s="78">
        <f t="shared" si="12"/>
        <v>0.99796344086021505</v>
      </c>
      <c r="J643" s="74"/>
      <c r="K643" s="74"/>
      <c r="L643" s="74"/>
      <c r="M643" s="74"/>
    </row>
    <row r="644" spans="1:13" s="139" customFormat="1" ht="11.25" customHeight="1">
      <c r="A644" s="74" t="s">
        <v>76</v>
      </c>
      <c r="B644" s="142">
        <v>854</v>
      </c>
      <c r="C644" s="142">
        <v>85406</v>
      </c>
      <c r="D644" s="143">
        <v>4140</v>
      </c>
      <c r="E644" s="138" t="s">
        <v>167</v>
      </c>
      <c r="G644" s="168">
        <v>45000</v>
      </c>
      <c r="H644" s="169">
        <v>43891</v>
      </c>
      <c r="I644" s="78">
        <f t="shared" si="12"/>
        <v>0.97535555555555553</v>
      </c>
      <c r="J644" s="74"/>
      <c r="K644" s="74"/>
      <c r="L644" s="74"/>
      <c r="M644" s="74"/>
    </row>
    <row r="645" spans="1:13" s="139" customFormat="1" ht="11.25" customHeight="1">
      <c r="A645" s="74" t="s">
        <v>76</v>
      </c>
      <c r="B645" s="142">
        <v>854</v>
      </c>
      <c r="C645" s="142">
        <v>85406</v>
      </c>
      <c r="D645" s="143">
        <v>4210</v>
      </c>
      <c r="E645" s="138" t="s">
        <v>162</v>
      </c>
      <c r="G645" s="168">
        <v>52183</v>
      </c>
      <c r="H645" s="169">
        <v>51718.83</v>
      </c>
      <c r="I645" s="78">
        <f t="shared" si="12"/>
        <v>0.99110495755322614</v>
      </c>
      <c r="J645" s="74"/>
      <c r="K645" s="74"/>
      <c r="L645" s="74"/>
      <c r="M645" s="74"/>
    </row>
    <row r="646" spans="1:13" s="139" customFormat="1" ht="11.25" customHeight="1">
      <c r="A646" s="74" t="s">
        <v>76</v>
      </c>
      <c r="B646" s="142">
        <v>854</v>
      </c>
      <c r="C646" s="142">
        <v>85406</v>
      </c>
      <c r="D646" s="143">
        <v>4240</v>
      </c>
      <c r="E646" s="138" t="s">
        <v>213</v>
      </c>
      <c r="G646" s="168">
        <v>154613</v>
      </c>
      <c r="H646" s="169">
        <v>154549.35</v>
      </c>
      <c r="I646" s="78">
        <f t="shared" si="12"/>
        <v>0.99958832698414757</v>
      </c>
      <c r="J646" s="74"/>
      <c r="K646" s="74"/>
      <c r="L646" s="74"/>
      <c r="M646" s="74"/>
    </row>
    <row r="647" spans="1:13" s="139" customFormat="1" ht="11.25" customHeight="1">
      <c r="A647" s="74" t="s">
        <v>76</v>
      </c>
      <c r="B647" s="142">
        <v>854</v>
      </c>
      <c r="C647" s="142">
        <v>85406</v>
      </c>
      <c r="D647" s="143">
        <v>4260</v>
      </c>
      <c r="E647" s="138" t="s">
        <v>163</v>
      </c>
      <c r="G647" s="168">
        <v>53000</v>
      </c>
      <c r="H647" s="169">
        <v>51580</v>
      </c>
      <c r="I647" s="78">
        <f t="shared" si="12"/>
        <v>0.97320754716981128</v>
      </c>
      <c r="J647" s="74"/>
      <c r="K647" s="74"/>
      <c r="L647" s="74"/>
      <c r="M647" s="74"/>
    </row>
    <row r="648" spans="1:13" s="139" customFormat="1" ht="11.25" customHeight="1">
      <c r="A648" s="74" t="s">
        <v>76</v>
      </c>
      <c r="B648" s="142">
        <v>854</v>
      </c>
      <c r="C648" s="142">
        <v>85406</v>
      </c>
      <c r="D648" s="143">
        <v>4280</v>
      </c>
      <c r="E648" s="138" t="s">
        <v>164</v>
      </c>
      <c r="G648" s="168">
        <v>6500</v>
      </c>
      <c r="H648" s="169">
        <v>6430.48</v>
      </c>
      <c r="I648" s="78">
        <f t="shared" si="12"/>
        <v>0.98930461538461534</v>
      </c>
      <c r="J648" s="74"/>
      <c r="K648" s="74"/>
      <c r="L648" s="74"/>
      <c r="M648" s="74"/>
    </row>
    <row r="649" spans="1:13" s="139" customFormat="1" ht="11.25" customHeight="1">
      <c r="A649" s="74" t="s">
        <v>76</v>
      </c>
      <c r="B649" s="142">
        <v>854</v>
      </c>
      <c r="C649" s="142">
        <v>85406</v>
      </c>
      <c r="D649" s="143">
        <v>4300</v>
      </c>
      <c r="E649" s="138" t="s">
        <v>165</v>
      </c>
      <c r="G649" s="168">
        <v>27000</v>
      </c>
      <c r="H649" s="169">
        <v>26941.9</v>
      </c>
      <c r="I649" s="78">
        <f t="shared" si="12"/>
        <v>0.99784814814814815</v>
      </c>
      <c r="J649" s="74"/>
      <c r="K649" s="74"/>
      <c r="L649" s="74"/>
      <c r="M649" s="74"/>
    </row>
    <row r="650" spans="1:13" s="139" customFormat="1" ht="22.5" hidden="1">
      <c r="A650" s="74" t="s">
        <v>76</v>
      </c>
      <c r="B650" s="142">
        <v>854</v>
      </c>
      <c r="C650" s="142">
        <v>85406</v>
      </c>
      <c r="D650" s="128">
        <v>4350</v>
      </c>
      <c r="E650" s="138" t="s">
        <v>414</v>
      </c>
      <c r="G650" s="168"/>
      <c r="H650" s="169"/>
      <c r="I650" s="78" t="str">
        <f>IF(SUM(G650=0)," ",(H650/G650))</f>
        <v xml:space="preserve"> </v>
      </c>
      <c r="J650" s="74"/>
      <c r="K650" s="74"/>
      <c r="L650" s="74"/>
      <c r="M650" s="74"/>
    </row>
    <row r="651" spans="1:13" s="139" customFormat="1" ht="11.25" customHeight="1">
      <c r="A651" s="74" t="s">
        <v>76</v>
      </c>
      <c r="B651" s="142">
        <v>854</v>
      </c>
      <c r="C651" s="142">
        <v>85406</v>
      </c>
      <c r="D651" s="143">
        <v>4360</v>
      </c>
      <c r="E651" s="138" t="s">
        <v>202</v>
      </c>
      <c r="G651" s="168">
        <v>1400</v>
      </c>
      <c r="H651" s="169">
        <v>1198.04</v>
      </c>
      <c r="I651" s="78">
        <f t="shared" si="12"/>
        <v>0.85574285714285714</v>
      </c>
      <c r="J651" s="74"/>
      <c r="K651" s="74"/>
      <c r="L651" s="74"/>
      <c r="M651" s="74"/>
    </row>
    <row r="652" spans="1:13" s="139" customFormat="1" ht="11.25" hidden="1" customHeight="1">
      <c r="A652" s="74" t="s">
        <v>76</v>
      </c>
      <c r="B652" s="142">
        <v>854</v>
      </c>
      <c r="C652" s="142">
        <v>85406</v>
      </c>
      <c r="D652" s="137">
        <v>4370</v>
      </c>
      <c r="E652" s="138" t="s">
        <v>413</v>
      </c>
      <c r="G652" s="168"/>
      <c r="H652" s="169"/>
      <c r="I652" s="78" t="str">
        <f>IF(SUM(G652=0)," ",(H652/G652))</f>
        <v xml:space="preserve"> </v>
      </c>
      <c r="J652" s="74"/>
      <c r="K652" s="74"/>
      <c r="L652" s="74"/>
      <c r="M652" s="74"/>
    </row>
    <row r="653" spans="1:13" s="139" customFormat="1" ht="11.25" hidden="1" customHeight="1">
      <c r="A653" s="74" t="s">
        <v>76</v>
      </c>
      <c r="B653" s="142">
        <v>854</v>
      </c>
      <c r="C653" s="142">
        <v>85406</v>
      </c>
      <c r="D653" s="143">
        <v>4390</v>
      </c>
      <c r="E653" s="138" t="s">
        <v>169</v>
      </c>
      <c r="G653" s="168"/>
      <c r="H653" s="169"/>
      <c r="I653" s="78" t="str">
        <f t="shared" si="12"/>
        <v xml:space="preserve"> </v>
      </c>
      <c r="J653" s="74"/>
      <c r="K653" s="74"/>
      <c r="L653" s="74"/>
      <c r="M653" s="74"/>
    </row>
    <row r="654" spans="1:13" s="139" customFormat="1" ht="11.25" hidden="1" customHeight="1">
      <c r="A654" s="74" t="s">
        <v>76</v>
      </c>
      <c r="B654" s="142">
        <v>854</v>
      </c>
      <c r="C654" s="142">
        <v>85406</v>
      </c>
      <c r="D654" s="143">
        <v>4400</v>
      </c>
      <c r="E654" s="138" t="s">
        <v>170</v>
      </c>
      <c r="G654" s="168"/>
      <c r="H654" s="169"/>
      <c r="I654" s="78" t="str">
        <f t="shared" si="12"/>
        <v xml:space="preserve"> </v>
      </c>
      <c r="J654" s="74"/>
      <c r="K654" s="74"/>
      <c r="L654" s="74"/>
      <c r="M654" s="74"/>
    </row>
    <row r="655" spans="1:13" s="139" customFormat="1" ht="11.25" hidden="1" customHeight="1">
      <c r="A655" s="74" t="s">
        <v>76</v>
      </c>
      <c r="B655" s="142">
        <v>854</v>
      </c>
      <c r="C655" s="142">
        <v>85406</v>
      </c>
      <c r="D655" s="143">
        <v>4410</v>
      </c>
      <c r="E655" s="138" t="s">
        <v>199</v>
      </c>
      <c r="G655" s="168"/>
      <c r="H655" s="169"/>
      <c r="I655" s="78" t="str">
        <f t="shared" si="12"/>
        <v xml:space="preserve"> </v>
      </c>
      <c r="J655" s="74"/>
      <c r="K655" s="74"/>
      <c r="L655" s="74"/>
      <c r="M655" s="74"/>
    </row>
    <row r="656" spans="1:13" s="139" customFormat="1" ht="11.25" hidden="1" customHeight="1">
      <c r="A656" s="74" t="s">
        <v>76</v>
      </c>
      <c r="B656" s="142">
        <v>854</v>
      </c>
      <c r="C656" s="142">
        <v>85406</v>
      </c>
      <c r="D656" s="143">
        <v>4430</v>
      </c>
      <c r="E656" s="138" t="s">
        <v>171</v>
      </c>
      <c r="G656" s="168"/>
      <c r="H656" s="169"/>
      <c r="I656" s="78" t="str">
        <f t="shared" si="12"/>
        <v xml:space="preserve"> </v>
      </c>
      <c r="J656" s="74"/>
      <c r="K656" s="74"/>
      <c r="L656" s="74"/>
      <c r="M656" s="74"/>
    </row>
    <row r="657" spans="1:13" s="139" customFormat="1" ht="11.25" customHeight="1">
      <c r="A657" s="74" t="s">
        <v>76</v>
      </c>
      <c r="B657" s="142">
        <v>854</v>
      </c>
      <c r="C657" s="142">
        <v>85406</v>
      </c>
      <c r="D657" s="143">
        <v>4440</v>
      </c>
      <c r="E657" s="138" t="s">
        <v>166</v>
      </c>
      <c r="G657" s="168">
        <v>278112</v>
      </c>
      <c r="H657" s="169">
        <v>278112</v>
      </c>
      <c r="I657" s="78">
        <f t="shared" si="12"/>
        <v>1</v>
      </c>
      <c r="J657" s="74"/>
      <c r="K657" s="74"/>
      <c r="L657" s="74"/>
      <c r="M657" s="74"/>
    </row>
    <row r="658" spans="1:13" s="139" customFormat="1" ht="11.25" hidden="1" customHeight="1">
      <c r="A658" s="74" t="s">
        <v>76</v>
      </c>
      <c r="B658" s="142">
        <v>854</v>
      </c>
      <c r="C658" s="142">
        <v>85406</v>
      </c>
      <c r="D658" s="143">
        <v>4520</v>
      </c>
      <c r="E658" s="138" t="s">
        <v>175</v>
      </c>
      <c r="G658" s="140"/>
      <c r="H658" s="141"/>
      <c r="I658" s="78" t="str">
        <f t="shared" si="12"/>
        <v xml:space="preserve"> </v>
      </c>
      <c r="J658" s="74"/>
      <c r="K658" s="74"/>
      <c r="L658" s="74"/>
      <c r="M658" s="74"/>
    </row>
    <row r="659" spans="1:13" s="139" customFormat="1" ht="11.25" hidden="1" customHeight="1">
      <c r="A659" s="74" t="s">
        <v>76</v>
      </c>
      <c r="B659" s="142">
        <v>854</v>
      </c>
      <c r="C659" s="142">
        <v>85406</v>
      </c>
      <c r="D659" s="143">
        <v>4530</v>
      </c>
      <c r="E659" s="138" t="s">
        <v>179</v>
      </c>
      <c r="G659" s="140"/>
      <c r="H659" s="141"/>
      <c r="I659" s="78" t="str">
        <f t="shared" si="12"/>
        <v xml:space="preserve"> </v>
      </c>
      <c r="J659" s="74"/>
      <c r="K659" s="74"/>
      <c r="L659" s="74"/>
      <c r="M659" s="74"/>
    </row>
    <row r="660" spans="1:13" s="139" customFormat="1" ht="11.25" hidden="1" customHeight="1">
      <c r="A660" s="74" t="s">
        <v>76</v>
      </c>
      <c r="B660" s="142">
        <v>854</v>
      </c>
      <c r="C660" s="142">
        <v>85406</v>
      </c>
      <c r="D660" s="143">
        <v>4580</v>
      </c>
      <c r="E660" s="138" t="s">
        <v>176</v>
      </c>
      <c r="G660" s="140"/>
      <c r="H660" s="141"/>
      <c r="I660" s="78" t="str">
        <f t="shared" si="12"/>
        <v xml:space="preserve"> </v>
      </c>
      <c r="J660" s="74"/>
      <c r="K660" s="74"/>
      <c r="L660" s="74"/>
      <c r="M660" s="74"/>
    </row>
    <row r="661" spans="1:13" s="139" customFormat="1" ht="11.25" hidden="1" customHeight="1">
      <c r="A661" s="74" t="s">
        <v>76</v>
      </c>
      <c r="B661" s="142">
        <v>854</v>
      </c>
      <c r="C661" s="142">
        <v>85406</v>
      </c>
      <c r="D661" s="143">
        <v>4600</v>
      </c>
      <c r="E661" s="138" t="s">
        <v>359</v>
      </c>
      <c r="G661" s="140"/>
      <c r="H661" s="141"/>
      <c r="I661" s="78"/>
      <c r="J661" s="74"/>
      <c r="K661" s="74"/>
      <c r="L661" s="74"/>
      <c r="M661" s="74"/>
    </row>
    <row r="662" spans="1:13" s="139" customFormat="1" ht="11.25" hidden="1" customHeight="1">
      <c r="A662" s="74" t="s">
        <v>76</v>
      </c>
      <c r="B662" s="142">
        <v>854</v>
      </c>
      <c r="C662" s="142">
        <v>85406</v>
      </c>
      <c r="D662" s="143">
        <v>4610</v>
      </c>
      <c r="E662" s="138" t="s">
        <v>168</v>
      </c>
      <c r="G662" s="140"/>
      <c r="H662" s="141"/>
      <c r="I662" s="78" t="str">
        <f t="shared" si="12"/>
        <v xml:space="preserve"> </v>
      </c>
      <c r="J662" s="74"/>
      <c r="K662" s="74"/>
      <c r="L662" s="74"/>
      <c r="M662" s="74"/>
    </row>
    <row r="663" spans="1:13" s="139" customFormat="1" ht="11.25" customHeight="1">
      <c r="A663" s="74" t="s">
        <v>76</v>
      </c>
      <c r="B663" s="142">
        <v>854</v>
      </c>
      <c r="C663" s="142">
        <v>85406</v>
      </c>
      <c r="D663" s="143">
        <v>4700</v>
      </c>
      <c r="E663" s="138" t="s">
        <v>198</v>
      </c>
      <c r="G663" s="168">
        <v>10000</v>
      </c>
      <c r="H663" s="169">
        <v>9992</v>
      </c>
      <c r="I663" s="78">
        <f t="shared" si="12"/>
        <v>0.99919999999999998</v>
      </c>
      <c r="J663" s="74"/>
      <c r="K663" s="74"/>
      <c r="L663" s="74"/>
      <c r="M663" s="74"/>
    </row>
    <row r="664" spans="1:13" s="139" customFormat="1" ht="11.25" hidden="1" customHeight="1">
      <c r="A664" s="74" t="s">
        <v>76</v>
      </c>
      <c r="B664" s="142">
        <v>854</v>
      </c>
      <c r="C664" s="142">
        <v>85406</v>
      </c>
      <c r="D664" s="137">
        <v>4860</v>
      </c>
      <c r="E664" s="138" t="s">
        <v>412</v>
      </c>
      <c r="G664" s="168"/>
      <c r="H664" s="169"/>
      <c r="I664" s="78" t="str">
        <f>IF(SUM(G664=0)," ",(H664/G664))</f>
        <v xml:space="preserve"> </v>
      </c>
      <c r="J664" s="74"/>
      <c r="K664" s="74"/>
      <c r="L664" s="74"/>
      <c r="M664" s="74"/>
    </row>
    <row r="665" spans="1:13" s="225" customFormat="1" ht="11.25" hidden="1" customHeight="1">
      <c r="A665" s="74" t="s">
        <v>76</v>
      </c>
      <c r="B665" s="142">
        <v>854</v>
      </c>
      <c r="C665" s="142">
        <v>85406</v>
      </c>
      <c r="D665" s="143">
        <v>4990</v>
      </c>
      <c r="E665" s="138" t="s">
        <v>182</v>
      </c>
      <c r="G665" s="168"/>
      <c r="H665" s="169"/>
      <c r="I665" s="78" t="str">
        <f t="shared" si="12"/>
        <v xml:space="preserve"> </v>
      </c>
      <c r="J665" s="74"/>
      <c r="K665" s="74"/>
      <c r="L665" s="74"/>
      <c r="M665" s="74"/>
    </row>
    <row r="666" spans="1:13" s="139" customFormat="1" ht="6" customHeight="1">
      <c r="A666" s="144"/>
      <c r="B666" s="142"/>
      <c r="C666" s="142"/>
      <c r="D666" s="143"/>
      <c r="E666" s="145"/>
      <c r="G666" s="146"/>
      <c r="H666" s="147"/>
      <c r="I666" s="148"/>
      <c r="J666" s="74"/>
      <c r="K666" s="74"/>
      <c r="L666" s="74"/>
      <c r="M666" s="74"/>
    </row>
    <row r="667" spans="1:13" ht="11.25" customHeight="1">
      <c r="A667" s="151"/>
      <c r="B667" s="151"/>
      <c r="C667" s="151"/>
      <c r="D667" s="151"/>
      <c r="E667" s="125" t="s">
        <v>48</v>
      </c>
      <c r="F667" s="126"/>
      <c r="G667" s="111"/>
      <c r="H667" s="112"/>
      <c r="J667" s="74"/>
      <c r="K667" s="74"/>
      <c r="L667" s="74"/>
      <c r="M667" s="74"/>
    </row>
    <row r="668" spans="1:13" ht="11.25" customHeight="1">
      <c r="A668" s="151"/>
      <c r="B668" s="151"/>
      <c r="C668" s="151"/>
      <c r="D668" s="151"/>
      <c r="E668" s="152" t="s">
        <v>377</v>
      </c>
      <c r="F668" s="152"/>
      <c r="G668" s="120"/>
      <c r="H668" s="121"/>
      <c r="I668" s="122"/>
      <c r="J668" s="74"/>
      <c r="K668" s="74"/>
      <c r="L668" s="74"/>
      <c r="M668" s="74"/>
    </row>
    <row r="669" spans="1:13" ht="11.25" customHeight="1">
      <c r="A669" s="151"/>
      <c r="B669" s="151"/>
      <c r="C669" s="151"/>
      <c r="D669" s="151"/>
      <c r="E669" s="152" t="s">
        <v>381</v>
      </c>
      <c r="F669" s="153"/>
      <c r="G669" s="120"/>
      <c r="H669" s="121"/>
      <c r="I669" s="122"/>
      <c r="J669" s="74"/>
      <c r="K669" s="74"/>
      <c r="L669" s="74"/>
      <c r="M669" s="74"/>
    </row>
    <row r="670" spans="1:13">
      <c r="A670" s="151"/>
      <c r="B670" s="151"/>
      <c r="C670" s="151"/>
      <c r="D670" s="151"/>
      <c r="E670" s="152" t="s">
        <v>380</v>
      </c>
      <c r="F670" s="153"/>
      <c r="G670" s="120"/>
      <c r="H670" s="121"/>
      <c r="I670" s="122"/>
      <c r="J670" s="74"/>
      <c r="K670" s="74"/>
      <c r="L670" s="74"/>
      <c r="M670" s="74"/>
    </row>
    <row r="671" spans="1:13">
      <c r="A671" s="151"/>
      <c r="B671" s="151"/>
      <c r="C671" s="151"/>
      <c r="D671" s="151"/>
      <c r="E671" s="152" t="s">
        <v>383</v>
      </c>
      <c r="F671" s="153"/>
      <c r="G671" s="120"/>
      <c r="H671" s="121"/>
      <c r="I671" s="122"/>
      <c r="J671" s="74"/>
      <c r="K671" s="74"/>
      <c r="L671" s="74"/>
      <c r="M671" s="74"/>
    </row>
    <row r="672" spans="1:13" ht="22.5">
      <c r="A672" s="151"/>
      <c r="B672" s="151"/>
      <c r="C672" s="151"/>
      <c r="D672" s="151"/>
      <c r="E672" s="152" t="s">
        <v>404</v>
      </c>
      <c r="F672" s="153"/>
      <c r="G672" s="120"/>
      <c r="H672" s="121"/>
      <c r="I672" s="122"/>
      <c r="J672" s="74"/>
      <c r="K672" s="74"/>
      <c r="L672" s="74"/>
      <c r="M672" s="74"/>
    </row>
    <row r="673" spans="1:13" ht="22.5">
      <c r="A673" s="151"/>
      <c r="B673" s="151"/>
      <c r="C673" s="151"/>
      <c r="D673" s="151"/>
      <c r="E673" s="152" t="s">
        <v>376</v>
      </c>
      <c r="F673" s="153"/>
      <c r="G673" s="120"/>
      <c r="H673" s="121"/>
      <c r="I673" s="122"/>
      <c r="J673" s="74"/>
      <c r="K673" s="74"/>
      <c r="L673" s="74"/>
      <c r="M673" s="74"/>
    </row>
    <row r="674" spans="1:13" ht="6" customHeight="1">
      <c r="A674" s="151"/>
      <c r="B674" s="151"/>
      <c r="C674" s="151"/>
      <c r="D674" s="151"/>
      <c r="E674" s="110" t="s">
        <v>24</v>
      </c>
      <c r="G674" s="111"/>
      <c r="H674" s="112"/>
      <c r="J674" s="74"/>
      <c r="K674" s="74"/>
      <c r="L674" s="74"/>
      <c r="M674" s="74"/>
    </row>
    <row r="675" spans="1:13" ht="11.25" customHeight="1">
      <c r="A675" s="104" t="s">
        <v>78</v>
      </c>
      <c r="B675" s="104"/>
      <c r="C675" s="104"/>
      <c r="D675" s="104" t="s">
        <v>181</v>
      </c>
      <c r="E675" s="105" t="s">
        <v>79</v>
      </c>
      <c r="F675" s="106"/>
      <c r="G675" s="107">
        <f>SUM(G679,G722)</f>
        <v>181527</v>
      </c>
      <c r="H675" s="108">
        <f>SUM(H679,H722)</f>
        <v>176380.5</v>
      </c>
      <c r="I675" s="109">
        <f>IF(SUM(G675=0)," ",(H675/G675))</f>
        <v>0.97164884562627052</v>
      </c>
      <c r="J675" s="74"/>
      <c r="K675" s="74"/>
      <c r="L675" s="74"/>
      <c r="M675" s="74"/>
    </row>
    <row r="676" spans="1:13" ht="6" customHeight="1">
      <c r="E676" s="110" t="s">
        <v>24</v>
      </c>
      <c r="G676" s="111"/>
      <c r="H676" s="112"/>
      <c r="J676" s="74"/>
      <c r="K676" s="74"/>
      <c r="L676" s="74"/>
      <c r="M676" s="74"/>
    </row>
    <row r="677" spans="1:13" s="74" customFormat="1" ht="11.25" hidden="1" customHeight="1">
      <c r="A677" s="79"/>
      <c r="B677" s="79"/>
      <c r="C677" s="79"/>
      <c r="D677" s="79"/>
      <c r="E677" s="114" t="s">
        <v>149</v>
      </c>
      <c r="F677" s="115"/>
      <c r="G677" s="116"/>
      <c r="H677" s="117"/>
      <c r="I677" s="124"/>
    </row>
    <row r="678" spans="1:13" s="74" customFormat="1" ht="6" hidden="1" customHeight="1">
      <c r="A678" s="79"/>
      <c r="B678" s="79"/>
      <c r="C678" s="79"/>
      <c r="D678" s="79"/>
      <c r="E678" s="110" t="s">
        <v>24</v>
      </c>
      <c r="F678" s="76"/>
      <c r="G678" s="111"/>
      <c r="H678" s="112"/>
      <c r="I678" s="78"/>
    </row>
    <row r="679" spans="1:13" s="74" customFormat="1" ht="11.25" hidden="1" customHeight="1">
      <c r="A679" s="74" t="s">
        <v>80</v>
      </c>
      <c r="D679" s="74" t="s">
        <v>181</v>
      </c>
      <c r="E679" s="75" t="s">
        <v>81</v>
      </c>
      <c r="F679" s="110"/>
      <c r="G679" s="159">
        <f>SUM(G690,G699:G715)</f>
        <v>0</v>
      </c>
      <c r="H679" s="160">
        <f>SUM(H690,H699:H715)</f>
        <v>0</v>
      </c>
      <c r="I679" s="161" t="str">
        <f t="shared" si="12"/>
        <v xml:space="preserve"> </v>
      </c>
    </row>
    <row r="680" spans="1:13" s="74" customFormat="1" ht="6" hidden="1" customHeight="1">
      <c r="A680" s="151"/>
      <c r="B680" s="151"/>
      <c r="C680" s="151"/>
      <c r="D680" s="151"/>
      <c r="E680" s="114" t="s">
        <v>24</v>
      </c>
      <c r="F680" s="115"/>
      <c r="G680" s="120"/>
      <c r="H680" s="121"/>
      <c r="I680" s="122"/>
    </row>
    <row r="681" spans="1:13" s="74" customFormat="1" ht="22.5" hidden="1" customHeight="1">
      <c r="A681" s="151"/>
      <c r="B681" s="151"/>
      <c r="C681" s="151"/>
      <c r="D681" s="151"/>
      <c r="E681" s="114" t="s">
        <v>150</v>
      </c>
      <c r="F681" s="115"/>
      <c r="G681" s="120"/>
      <c r="H681" s="121"/>
      <c r="I681" s="122"/>
    </row>
    <row r="682" spans="1:13" ht="6" hidden="1" customHeight="1">
      <c r="A682" s="151"/>
      <c r="B682" s="151"/>
      <c r="C682" s="151"/>
      <c r="D682" s="151"/>
      <c r="E682" s="123" t="s">
        <v>24</v>
      </c>
      <c r="F682" s="158"/>
      <c r="G682" s="116"/>
      <c r="H682" s="117"/>
      <c r="I682" s="124"/>
      <c r="J682" s="74"/>
      <c r="K682" s="74"/>
      <c r="L682" s="74"/>
      <c r="M682" s="74"/>
    </row>
    <row r="683" spans="1:13" s="74" customFormat="1" ht="11.25" hidden="1" customHeight="1">
      <c r="A683" s="151"/>
      <c r="B683" s="151"/>
      <c r="C683" s="151"/>
      <c r="D683" s="151"/>
      <c r="E683" s="114" t="s">
        <v>135</v>
      </c>
      <c r="F683" s="115"/>
      <c r="G683" s="120"/>
      <c r="H683" s="121"/>
      <c r="I683" s="122"/>
    </row>
    <row r="684" spans="1:13" s="74" customFormat="1" ht="6" hidden="1" customHeight="1">
      <c r="A684" s="151"/>
      <c r="B684" s="151"/>
      <c r="C684" s="151"/>
      <c r="D684" s="151"/>
      <c r="E684" s="75" t="s">
        <v>24</v>
      </c>
      <c r="F684" s="76"/>
      <c r="G684" s="116"/>
      <c r="H684" s="117"/>
      <c r="I684" s="124"/>
    </row>
    <row r="685" spans="1:13" ht="11.25" hidden="1" customHeight="1">
      <c r="A685" s="151"/>
      <c r="B685" s="151"/>
      <c r="C685" s="151"/>
      <c r="D685" s="151"/>
      <c r="E685" s="125" t="s">
        <v>38</v>
      </c>
      <c r="F685" s="126"/>
      <c r="G685" s="111"/>
      <c r="H685" s="112"/>
      <c r="J685" s="74"/>
      <c r="K685" s="74"/>
      <c r="L685" s="74"/>
      <c r="M685" s="74"/>
    </row>
    <row r="686" spans="1:13" ht="11.25" hidden="1" customHeight="1">
      <c r="A686" s="151"/>
      <c r="B686" s="151"/>
      <c r="C686" s="151"/>
      <c r="D686" s="151"/>
      <c r="E686" s="127" t="s">
        <v>39</v>
      </c>
      <c r="F686" s="43">
        <f>'Liczba uczniów i inne'!E267</f>
        <v>0</v>
      </c>
      <c r="G686" s="111"/>
      <c r="H686" s="112"/>
      <c r="J686" s="74"/>
      <c r="K686" s="74"/>
      <c r="L686" s="74"/>
      <c r="M686" s="74"/>
    </row>
    <row r="687" spans="1:13" ht="11.25" hidden="1" customHeight="1">
      <c r="A687" s="151"/>
      <c r="B687" s="151"/>
      <c r="C687" s="151"/>
      <c r="D687" s="151"/>
      <c r="E687" s="127" t="s">
        <v>41</v>
      </c>
      <c r="F687" s="44">
        <f>'Liczba uczniów i inne'!E268</f>
        <v>0</v>
      </c>
      <c r="G687" s="111"/>
      <c r="H687" s="112"/>
      <c r="J687" s="74"/>
      <c r="K687" s="74"/>
      <c r="L687" s="74"/>
      <c r="M687" s="74"/>
    </row>
    <row r="688" spans="1:13" s="134" customFormat="1" ht="11.25" hidden="1" customHeight="1">
      <c r="A688" s="151"/>
      <c r="B688" s="151"/>
      <c r="C688" s="151"/>
      <c r="D688" s="151"/>
      <c r="E688" s="127" t="s">
        <v>42</v>
      </c>
      <c r="F688" s="44">
        <f>'Liczba uczniów i inne'!E269</f>
        <v>0</v>
      </c>
      <c r="G688" s="111"/>
      <c r="H688" s="112"/>
      <c r="I688" s="78"/>
      <c r="J688" s="74"/>
      <c r="K688" s="74"/>
      <c r="L688" s="74"/>
      <c r="M688" s="74"/>
    </row>
    <row r="689" spans="1:13" s="134" customFormat="1" ht="6" hidden="1" customHeight="1">
      <c r="A689" s="151"/>
      <c r="B689" s="151"/>
      <c r="C689" s="151"/>
      <c r="D689" s="151"/>
      <c r="E689" s="110" t="s">
        <v>24</v>
      </c>
      <c r="F689" s="76"/>
      <c r="G689" s="111"/>
      <c r="H689" s="112"/>
      <c r="I689" s="78"/>
      <c r="J689" s="74"/>
      <c r="K689" s="74"/>
      <c r="L689" s="74"/>
      <c r="M689" s="74"/>
    </row>
    <row r="690" spans="1:13" s="134" customFormat="1" ht="11.25" hidden="1" customHeight="1">
      <c r="A690" s="74" t="s">
        <v>80</v>
      </c>
      <c r="B690" s="142">
        <v>854</v>
      </c>
      <c r="C690" s="142">
        <v>85410</v>
      </c>
      <c r="D690" s="79" t="s">
        <v>197</v>
      </c>
      <c r="E690" s="110" t="s">
        <v>43</v>
      </c>
      <c r="F690" s="119"/>
      <c r="G690" s="111">
        <f>SUM(G691:G697)</f>
        <v>0</v>
      </c>
      <c r="H690" s="112">
        <f>SUM(H691:H697)</f>
        <v>0</v>
      </c>
      <c r="I690" s="78" t="str">
        <f t="shared" si="12"/>
        <v xml:space="preserve"> </v>
      </c>
      <c r="J690" s="74"/>
      <c r="K690" s="74"/>
      <c r="L690" s="74"/>
      <c r="M690" s="74"/>
    </row>
    <row r="691" spans="1:13" s="134" customFormat="1" ht="11.25" hidden="1" customHeight="1">
      <c r="A691" s="74" t="s">
        <v>80</v>
      </c>
      <c r="B691" s="142">
        <v>854</v>
      </c>
      <c r="C691" s="142">
        <v>85410</v>
      </c>
      <c r="D691" s="128">
        <v>4010</v>
      </c>
      <c r="E691" s="129" t="s">
        <v>44</v>
      </c>
      <c r="F691" s="130"/>
      <c r="G691" s="131"/>
      <c r="H691" s="132"/>
      <c r="I691" s="133" t="str">
        <f t="shared" si="12"/>
        <v xml:space="preserve"> </v>
      </c>
      <c r="J691" s="74"/>
      <c r="K691" s="74"/>
      <c r="L691" s="74"/>
      <c r="M691" s="74"/>
    </row>
    <row r="692" spans="1:13" s="134" customFormat="1" ht="11.25" hidden="1" customHeight="1">
      <c r="A692" s="74" t="s">
        <v>80</v>
      </c>
      <c r="B692" s="142">
        <v>854</v>
      </c>
      <c r="C692" s="142">
        <v>85410</v>
      </c>
      <c r="D692" s="128">
        <v>4790</v>
      </c>
      <c r="E692" s="129" t="s">
        <v>394</v>
      </c>
      <c r="F692" s="130"/>
      <c r="G692" s="131"/>
      <c r="H692" s="132"/>
      <c r="I692" s="133" t="str">
        <f>IF(SUM(G692=0)," ",(H692/G692))</f>
        <v xml:space="preserve"> </v>
      </c>
      <c r="J692" s="74"/>
      <c r="K692" s="74"/>
      <c r="L692" s="74"/>
      <c r="M692" s="74"/>
    </row>
    <row r="693" spans="1:13" s="134" customFormat="1" ht="11.25" hidden="1" customHeight="1">
      <c r="A693" s="74" t="s">
        <v>80</v>
      </c>
      <c r="B693" s="142">
        <v>854</v>
      </c>
      <c r="C693" s="142">
        <v>85410</v>
      </c>
      <c r="D693" s="128">
        <v>4040</v>
      </c>
      <c r="E693" s="129" t="s">
        <v>45</v>
      </c>
      <c r="F693" s="130"/>
      <c r="G693" s="131"/>
      <c r="H693" s="132"/>
      <c r="I693" s="133" t="str">
        <f t="shared" si="12"/>
        <v xml:space="preserve"> </v>
      </c>
      <c r="J693" s="74"/>
      <c r="K693" s="74"/>
      <c r="L693" s="74"/>
      <c r="M693" s="74"/>
    </row>
    <row r="694" spans="1:13" s="134" customFormat="1" ht="11.25" hidden="1" customHeight="1">
      <c r="A694" s="74" t="s">
        <v>80</v>
      </c>
      <c r="B694" s="142">
        <v>854</v>
      </c>
      <c r="C694" s="142">
        <v>85410</v>
      </c>
      <c r="D694" s="128">
        <v>4800</v>
      </c>
      <c r="E694" s="129" t="s">
        <v>395</v>
      </c>
      <c r="F694" s="130"/>
      <c r="G694" s="131"/>
      <c r="H694" s="132"/>
      <c r="I694" s="133" t="str">
        <f>IF(SUM(G694=0)," ",(H694/G694))</f>
        <v xml:space="preserve"> </v>
      </c>
      <c r="J694" s="74"/>
      <c r="K694" s="74"/>
      <c r="L694" s="74"/>
      <c r="M694" s="74"/>
    </row>
    <row r="695" spans="1:13" s="74" customFormat="1" ht="11.25" hidden="1" customHeight="1">
      <c r="A695" s="74" t="s">
        <v>80</v>
      </c>
      <c r="B695" s="142">
        <v>854</v>
      </c>
      <c r="C695" s="142">
        <v>85410</v>
      </c>
      <c r="D695" s="128">
        <v>4170</v>
      </c>
      <c r="E695" s="129" t="s">
        <v>46</v>
      </c>
      <c r="F695" s="119"/>
      <c r="G695" s="131"/>
      <c r="H695" s="132"/>
      <c r="I695" s="133" t="str">
        <f t="shared" si="12"/>
        <v xml:space="preserve"> </v>
      </c>
    </row>
    <row r="696" spans="1:13" s="74" customFormat="1" ht="22.5" hidden="1">
      <c r="A696" s="74" t="s">
        <v>80</v>
      </c>
      <c r="B696" s="142">
        <v>854</v>
      </c>
      <c r="C696" s="142">
        <v>85410</v>
      </c>
      <c r="D696" s="128">
        <v>4840</v>
      </c>
      <c r="E696" s="129" t="s">
        <v>411</v>
      </c>
      <c r="F696" s="119"/>
      <c r="G696" s="131"/>
      <c r="H696" s="132"/>
      <c r="I696" s="133" t="str">
        <f t="shared" si="12"/>
        <v xml:space="preserve"> </v>
      </c>
    </row>
    <row r="697" spans="1:13" s="74" customFormat="1" ht="11.25" hidden="1" customHeight="1">
      <c r="A697" s="151"/>
      <c r="B697" s="151"/>
      <c r="C697" s="151"/>
      <c r="D697" s="151"/>
      <c r="E697" s="129" t="s">
        <v>47</v>
      </c>
      <c r="F697" s="119"/>
      <c r="G697" s="131"/>
      <c r="H697" s="132"/>
      <c r="I697" s="133" t="str">
        <f t="shared" si="12"/>
        <v xml:space="preserve"> </v>
      </c>
    </row>
    <row r="698" spans="1:13" s="74" customFormat="1" ht="6" hidden="1" customHeight="1">
      <c r="A698" s="151"/>
      <c r="B698" s="151"/>
      <c r="C698" s="151"/>
      <c r="D698" s="151"/>
      <c r="E698" s="110" t="s">
        <v>24</v>
      </c>
      <c r="F698" s="119"/>
      <c r="G698" s="111"/>
      <c r="H698" s="112"/>
      <c r="I698" s="78"/>
    </row>
    <row r="699" spans="1:13" s="139" customFormat="1" ht="11.25" hidden="1" customHeight="1">
      <c r="A699" s="74" t="s">
        <v>80</v>
      </c>
      <c r="B699" s="142">
        <v>854</v>
      </c>
      <c r="C699" s="142">
        <v>85410</v>
      </c>
      <c r="D699" s="143">
        <v>3020</v>
      </c>
      <c r="E699" s="138" t="s">
        <v>161</v>
      </c>
      <c r="G699" s="168"/>
      <c r="H699" s="169"/>
      <c r="I699" s="78" t="str">
        <f t="shared" si="12"/>
        <v xml:space="preserve"> </v>
      </c>
      <c r="J699" s="74"/>
      <c r="K699" s="74"/>
      <c r="L699" s="74"/>
      <c r="M699" s="74"/>
    </row>
    <row r="700" spans="1:13" s="139" customFormat="1" ht="11.25" hidden="1" customHeight="1">
      <c r="A700" s="74" t="s">
        <v>80</v>
      </c>
      <c r="B700" s="142">
        <v>854</v>
      </c>
      <c r="C700" s="142">
        <v>85410</v>
      </c>
      <c r="D700" s="143">
        <v>4140</v>
      </c>
      <c r="E700" s="138" t="s">
        <v>167</v>
      </c>
      <c r="G700" s="168"/>
      <c r="H700" s="169"/>
      <c r="I700" s="78" t="str">
        <f t="shared" si="12"/>
        <v xml:space="preserve"> </v>
      </c>
      <c r="J700" s="74"/>
      <c r="K700" s="74"/>
      <c r="L700" s="74"/>
      <c r="M700" s="74"/>
    </row>
    <row r="701" spans="1:13" s="139" customFormat="1" ht="11.25" hidden="1" customHeight="1">
      <c r="A701" s="74" t="s">
        <v>80</v>
      </c>
      <c r="B701" s="142">
        <v>854</v>
      </c>
      <c r="C701" s="142">
        <v>85410</v>
      </c>
      <c r="D701" s="143">
        <v>4210</v>
      </c>
      <c r="E701" s="138" t="s">
        <v>162</v>
      </c>
      <c r="G701" s="168"/>
      <c r="H701" s="169"/>
      <c r="I701" s="78" t="str">
        <f t="shared" si="12"/>
        <v xml:space="preserve"> </v>
      </c>
      <c r="J701" s="74"/>
      <c r="K701" s="74"/>
      <c r="L701" s="74"/>
      <c r="M701" s="74"/>
    </row>
    <row r="702" spans="1:13" s="139" customFormat="1" ht="11.25" hidden="1" customHeight="1">
      <c r="A702" s="74" t="s">
        <v>80</v>
      </c>
      <c r="B702" s="142">
        <v>854</v>
      </c>
      <c r="C702" s="142">
        <v>85410</v>
      </c>
      <c r="D702" s="143">
        <v>4220</v>
      </c>
      <c r="E702" s="138" t="s">
        <v>172</v>
      </c>
      <c r="G702" s="168"/>
      <c r="H702" s="169"/>
      <c r="I702" s="78" t="str">
        <f t="shared" si="12"/>
        <v xml:space="preserve"> </v>
      </c>
      <c r="J702" s="74"/>
      <c r="K702" s="74"/>
      <c r="L702" s="74"/>
      <c r="M702" s="74"/>
    </row>
    <row r="703" spans="1:13" s="139" customFormat="1" ht="11.25" hidden="1" customHeight="1">
      <c r="A703" s="74" t="s">
        <v>80</v>
      </c>
      <c r="B703" s="142">
        <v>854</v>
      </c>
      <c r="C703" s="142">
        <v>85410</v>
      </c>
      <c r="D703" s="143">
        <v>4240</v>
      </c>
      <c r="E703" s="138" t="s">
        <v>213</v>
      </c>
      <c r="G703" s="168"/>
      <c r="H703" s="169"/>
      <c r="I703" s="78" t="str">
        <f t="shared" ref="I703:I778" si="13">IF(SUM(G703=0)," ",(H703/G703))</f>
        <v xml:space="preserve"> </v>
      </c>
      <c r="J703" s="74"/>
      <c r="K703" s="74"/>
      <c r="L703" s="74"/>
      <c r="M703" s="74"/>
    </row>
    <row r="704" spans="1:13" s="139" customFormat="1" ht="11.25" hidden="1" customHeight="1">
      <c r="A704" s="74" t="s">
        <v>80</v>
      </c>
      <c r="B704" s="142">
        <v>854</v>
      </c>
      <c r="C704" s="142">
        <v>85410</v>
      </c>
      <c r="D704" s="143">
        <v>4260</v>
      </c>
      <c r="E704" s="138" t="s">
        <v>163</v>
      </c>
      <c r="G704" s="168"/>
      <c r="H704" s="169"/>
      <c r="I704" s="78" t="str">
        <f t="shared" si="13"/>
        <v xml:space="preserve"> </v>
      </c>
      <c r="J704" s="74"/>
      <c r="K704" s="74"/>
      <c r="L704" s="74"/>
      <c r="M704" s="74"/>
    </row>
    <row r="705" spans="1:13" s="139" customFormat="1" ht="11.25" hidden="1" customHeight="1">
      <c r="A705" s="74" t="s">
        <v>80</v>
      </c>
      <c r="B705" s="142">
        <v>854</v>
      </c>
      <c r="C705" s="142">
        <v>85410</v>
      </c>
      <c r="D705" s="143">
        <v>4280</v>
      </c>
      <c r="E705" s="138" t="s">
        <v>164</v>
      </c>
      <c r="G705" s="168"/>
      <c r="H705" s="169"/>
      <c r="I705" s="78" t="str">
        <f t="shared" si="13"/>
        <v xml:space="preserve"> </v>
      </c>
      <c r="J705" s="74"/>
      <c r="K705" s="74"/>
      <c r="L705" s="74"/>
      <c r="M705" s="74"/>
    </row>
    <row r="706" spans="1:13" s="139" customFormat="1" ht="11.25" hidden="1" customHeight="1">
      <c r="A706" s="74" t="s">
        <v>80</v>
      </c>
      <c r="B706" s="142">
        <v>854</v>
      </c>
      <c r="C706" s="142">
        <v>85410</v>
      </c>
      <c r="D706" s="143">
        <v>4300</v>
      </c>
      <c r="E706" s="138" t="s">
        <v>165</v>
      </c>
      <c r="G706" s="168"/>
      <c r="H706" s="169"/>
      <c r="I706" s="78" t="str">
        <f t="shared" si="13"/>
        <v xml:space="preserve"> </v>
      </c>
      <c r="J706" s="74"/>
      <c r="K706" s="74"/>
      <c r="L706" s="74"/>
      <c r="M706" s="74"/>
    </row>
    <row r="707" spans="1:13" s="139" customFormat="1" ht="22.5" hidden="1">
      <c r="A707" s="74" t="s">
        <v>80</v>
      </c>
      <c r="B707" s="142">
        <v>854</v>
      </c>
      <c r="C707" s="142">
        <v>85410</v>
      </c>
      <c r="D707" s="128">
        <v>4350</v>
      </c>
      <c r="E707" s="138" t="s">
        <v>414</v>
      </c>
      <c r="G707" s="168"/>
      <c r="H707" s="169"/>
      <c r="I707" s="78" t="str">
        <f t="shared" si="13"/>
        <v xml:space="preserve"> </v>
      </c>
      <c r="J707" s="74"/>
      <c r="K707" s="74"/>
      <c r="L707" s="74"/>
      <c r="M707" s="74"/>
    </row>
    <row r="708" spans="1:13" s="139" customFormat="1" ht="11.25" hidden="1" customHeight="1">
      <c r="A708" s="74" t="s">
        <v>80</v>
      </c>
      <c r="B708" s="142">
        <v>854</v>
      </c>
      <c r="C708" s="142">
        <v>85410</v>
      </c>
      <c r="D708" s="143">
        <v>4360</v>
      </c>
      <c r="E708" s="138" t="s">
        <v>202</v>
      </c>
      <c r="G708" s="168"/>
      <c r="H708" s="169"/>
      <c r="I708" s="78" t="str">
        <f t="shared" si="13"/>
        <v xml:space="preserve"> </v>
      </c>
      <c r="J708" s="74"/>
      <c r="K708" s="74"/>
      <c r="L708" s="74"/>
      <c r="M708" s="74"/>
    </row>
    <row r="709" spans="1:13" s="139" customFormat="1" ht="11.25" hidden="1" customHeight="1">
      <c r="A709" s="74" t="s">
        <v>80</v>
      </c>
      <c r="B709" s="142">
        <v>854</v>
      </c>
      <c r="C709" s="142">
        <v>85410</v>
      </c>
      <c r="D709" s="137">
        <v>4370</v>
      </c>
      <c r="E709" s="138" t="s">
        <v>413</v>
      </c>
      <c r="G709" s="168"/>
      <c r="H709" s="169"/>
      <c r="I709" s="78" t="str">
        <f t="shared" si="13"/>
        <v xml:space="preserve"> </v>
      </c>
      <c r="J709" s="74"/>
      <c r="K709" s="74"/>
      <c r="L709" s="74"/>
      <c r="M709" s="74"/>
    </row>
    <row r="710" spans="1:13" s="139" customFormat="1" ht="11.25" hidden="1" customHeight="1">
      <c r="A710" s="74" t="s">
        <v>80</v>
      </c>
      <c r="B710" s="142">
        <v>854</v>
      </c>
      <c r="C710" s="142">
        <v>85410</v>
      </c>
      <c r="D710" s="143">
        <v>4410</v>
      </c>
      <c r="E710" s="138" t="s">
        <v>199</v>
      </c>
      <c r="G710" s="168"/>
      <c r="H710" s="169"/>
      <c r="I710" s="78" t="str">
        <f t="shared" si="13"/>
        <v xml:space="preserve"> </v>
      </c>
      <c r="J710" s="74"/>
      <c r="K710" s="74"/>
      <c r="L710" s="74"/>
      <c r="M710" s="74"/>
    </row>
    <row r="711" spans="1:13" s="139" customFormat="1" ht="11.25" hidden="1" customHeight="1">
      <c r="A711" s="74" t="s">
        <v>80</v>
      </c>
      <c r="B711" s="142">
        <v>854</v>
      </c>
      <c r="C711" s="142">
        <v>85410</v>
      </c>
      <c r="D711" s="143">
        <v>4430</v>
      </c>
      <c r="E711" s="138" t="s">
        <v>171</v>
      </c>
      <c r="G711" s="168"/>
      <c r="H711" s="169"/>
      <c r="I711" s="78" t="str">
        <f t="shared" si="13"/>
        <v xml:space="preserve"> </v>
      </c>
      <c r="J711" s="74"/>
      <c r="K711" s="74"/>
      <c r="L711" s="74"/>
      <c r="M711" s="74"/>
    </row>
    <row r="712" spans="1:13" s="139" customFormat="1" ht="11.25" hidden="1" customHeight="1">
      <c r="A712" s="74" t="s">
        <v>80</v>
      </c>
      <c r="B712" s="142">
        <v>854</v>
      </c>
      <c r="C712" s="142">
        <v>85410</v>
      </c>
      <c r="D712" s="143">
        <v>4440</v>
      </c>
      <c r="E712" s="138" t="s">
        <v>166</v>
      </c>
      <c r="G712" s="168"/>
      <c r="H712" s="169"/>
      <c r="I712" s="78" t="str">
        <f t="shared" si="13"/>
        <v xml:space="preserve"> </v>
      </c>
      <c r="J712" s="74"/>
      <c r="K712" s="74"/>
      <c r="L712" s="74"/>
      <c r="M712" s="74"/>
    </row>
    <row r="713" spans="1:13" s="139" customFormat="1" ht="11.25" hidden="1" customHeight="1">
      <c r="A713" s="74" t="s">
        <v>80</v>
      </c>
      <c r="B713" s="142">
        <v>854</v>
      </c>
      <c r="C713" s="142">
        <v>85410</v>
      </c>
      <c r="D713" s="143">
        <v>4520</v>
      </c>
      <c r="E713" s="138" t="s">
        <v>175</v>
      </c>
      <c r="G713" s="140"/>
      <c r="H713" s="141"/>
      <c r="I713" s="78" t="str">
        <f t="shared" si="13"/>
        <v xml:space="preserve"> </v>
      </c>
      <c r="J713" s="74"/>
      <c r="K713" s="74"/>
      <c r="L713" s="74"/>
      <c r="M713" s="74"/>
    </row>
    <row r="714" spans="1:13" s="139" customFormat="1" ht="11.25" hidden="1" customHeight="1">
      <c r="A714" s="74" t="s">
        <v>80</v>
      </c>
      <c r="B714" s="142">
        <v>854</v>
      </c>
      <c r="C714" s="142">
        <v>85410</v>
      </c>
      <c r="D714" s="143">
        <v>4700</v>
      </c>
      <c r="E714" s="138" t="s">
        <v>198</v>
      </c>
      <c r="G714" s="168"/>
      <c r="H714" s="169"/>
      <c r="I714" s="78" t="str">
        <f t="shared" si="13"/>
        <v xml:space="preserve"> </v>
      </c>
      <c r="J714" s="74"/>
      <c r="K714" s="74"/>
      <c r="L714" s="74"/>
      <c r="M714" s="74"/>
    </row>
    <row r="715" spans="1:13" s="225" customFormat="1" ht="11.25" hidden="1" customHeight="1">
      <c r="A715" s="74" t="s">
        <v>80</v>
      </c>
      <c r="B715" s="142">
        <v>854</v>
      </c>
      <c r="C715" s="142">
        <v>85410</v>
      </c>
      <c r="D715" s="143">
        <v>4990</v>
      </c>
      <c r="E715" s="138" t="s">
        <v>182</v>
      </c>
      <c r="G715" s="168"/>
      <c r="H715" s="169"/>
      <c r="I715" s="78" t="str">
        <f t="shared" si="13"/>
        <v xml:space="preserve"> </v>
      </c>
      <c r="J715" s="74"/>
      <c r="K715" s="74"/>
      <c r="L715" s="74"/>
      <c r="M715" s="74"/>
    </row>
    <row r="716" spans="1:13" s="139" customFormat="1" ht="6" hidden="1" customHeight="1">
      <c r="A716" s="165"/>
      <c r="B716" s="229" t="s">
        <v>24</v>
      </c>
      <c r="C716" s="229" t="s">
        <v>24</v>
      </c>
      <c r="D716" s="229" t="s">
        <v>24</v>
      </c>
      <c r="E716" s="230" t="s">
        <v>24</v>
      </c>
      <c r="G716" s="146"/>
      <c r="H716" s="147"/>
      <c r="I716" s="148"/>
      <c r="J716" s="74"/>
      <c r="K716" s="74"/>
      <c r="L716" s="74"/>
      <c r="M716" s="74"/>
    </row>
    <row r="717" spans="1:13" ht="11.25" hidden="1" customHeight="1">
      <c r="A717" s="151"/>
      <c r="B717" s="151"/>
      <c r="C717" s="151"/>
      <c r="D717" s="151"/>
      <c r="E717" s="125" t="s">
        <v>48</v>
      </c>
      <c r="F717" s="126"/>
      <c r="G717" s="111"/>
      <c r="H717" s="112"/>
      <c r="J717" s="74"/>
      <c r="K717" s="74"/>
      <c r="L717" s="74"/>
      <c r="M717" s="74"/>
    </row>
    <row r="718" spans="1:13" ht="11.25" hidden="1" customHeight="1">
      <c r="A718" s="151"/>
      <c r="B718" s="151"/>
      <c r="C718" s="151"/>
      <c r="D718" s="151"/>
      <c r="E718" s="152" t="s">
        <v>377</v>
      </c>
      <c r="F718" s="152"/>
      <c r="G718" s="120"/>
      <c r="H718" s="121"/>
      <c r="I718" s="122"/>
      <c r="J718" s="74"/>
      <c r="K718" s="74"/>
      <c r="L718" s="74"/>
      <c r="M718" s="74"/>
    </row>
    <row r="719" spans="1:13" ht="11.25" hidden="1" customHeight="1">
      <c r="A719" s="151"/>
      <c r="B719" s="151"/>
      <c r="C719" s="151"/>
      <c r="D719" s="151"/>
      <c r="E719" s="152" t="s">
        <v>381</v>
      </c>
      <c r="F719" s="153"/>
      <c r="G719" s="120"/>
      <c r="H719" s="121"/>
      <c r="I719" s="122"/>
      <c r="J719" s="74"/>
      <c r="K719" s="74"/>
      <c r="L719" s="74"/>
      <c r="M719" s="74"/>
    </row>
    <row r="720" spans="1:13" hidden="1">
      <c r="A720" s="151"/>
      <c r="B720" s="151"/>
      <c r="C720" s="151"/>
      <c r="D720" s="151"/>
      <c r="E720" s="152" t="s">
        <v>380</v>
      </c>
      <c r="F720" s="153"/>
      <c r="G720" s="120"/>
      <c r="H720" s="121"/>
      <c r="I720" s="122"/>
      <c r="J720" s="74"/>
      <c r="K720" s="74"/>
      <c r="L720" s="74"/>
      <c r="M720" s="74"/>
    </row>
    <row r="721" spans="1:13" s="74" customFormat="1" ht="6" hidden="1" customHeight="1">
      <c r="A721" s="151"/>
      <c r="B721" s="151"/>
      <c r="C721" s="151"/>
      <c r="D721" s="151"/>
      <c r="E721" s="110" t="s">
        <v>24</v>
      </c>
      <c r="F721" s="76"/>
      <c r="G721" s="111"/>
      <c r="H721" s="112"/>
      <c r="I721" s="78"/>
    </row>
    <row r="722" spans="1:13" s="74" customFormat="1" ht="11.25" customHeight="1">
      <c r="A722" s="74" t="s">
        <v>82</v>
      </c>
      <c r="D722" s="74" t="s">
        <v>181</v>
      </c>
      <c r="E722" s="75" t="s">
        <v>83</v>
      </c>
      <c r="F722" s="110"/>
      <c r="G722" s="166">
        <v>181527</v>
      </c>
      <c r="H722" s="167">
        <v>176380.5</v>
      </c>
      <c r="I722" s="161">
        <f t="shared" si="13"/>
        <v>0.97164884562627052</v>
      </c>
    </row>
    <row r="723" spans="1:13" ht="6" customHeight="1">
      <c r="E723" s="114" t="s">
        <v>24</v>
      </c>
      <c r="F723" s="115"/>
      <c r="G723" s="120"/>
      <c r="H723" s="121"/>
      <c r="I723" s="122"/>
      <c r="J723" s="74"/>
      <c r="K723" s="74"/>
      <c r="L723" s="74"/>
      <c r="M723" s="74"/>
    </row>
    <row r="724" spans="1:13" ht="22.5" customHeight="1">
      <c r="E724" s="114" t="s">
        <v>150</v>
      </c>
      <c r="F724" s="115"/>
      <c r="G724" s="120"/>
      <c r="H724" s="121"/>
      <c r="I724" s="122"/>
      <c r="J724" s="74"/>
      <c r="K724" s="74"/>
      <c r="L724" s="74"/>
      <c r="M724" s="74"/>
    </row>
    <row r="725" spans="1:13" ht="6" customHeight="1">
      <c r="E725" s="123" t="s">
        <v>24</v>
      </c>
      <c r="F725" s="158"/>
      <c r="G725" s="116"/>
      <c r="H725" s="117"/>
      <c r="I725" s="124"/>
      <c r="J725" s="74"/>
      <c r="K725" s="74"/>
      <c r="L725" s="74"/>
      <c r="M725" s="74"/>
    </row>
    <row r="726" spans="1:13" ht="11.25" customHeight="1">
      <c r="E726" s="114" t="s">
        <v>448</v>
      </c>
      <c r="F726" s="115"/>
      <c r="G726" s="120"/>
      <c r="H726" s="121"/>
      <c r="I726" s="122"/>
      <c r="J726" s="74"/>
      <c r="K726" s="74"/>
      <c r="L726" s="74"/>
      <c r="M726" s="74"/>
    </row>
    <row r="727" spans="1:13" ht="6" customHeight="1">
      <c r="E727" s="123" t="s">
        <v>24</v>
      </c>
      <c r="F727" s="158"/>
      <c r="G727" s="116"/>
      <c r="H727" s="117"/>
      <c r="I727" s="124"/>
      <c r="J727" s="74"/>
      <c r="K727" s="74"/>
      <c r="L727" s="74"/>
      <c r="M727" s="74"/>
    </row>
    <row r="728" spans="1:13" ht="11.25" customHeight="1">
      <c r="E728" s="125" t="s">
        <v>38</v>
      </c>
      <c r="F728" s="119"/>
      <c r="G728" s="111"/>
      <c r="H728" s="112"/>
      <c r="J728" s="74"/>
      <c r="K728" s="74"/>
      <c r="L728" s="74"/>
      <c r="M728" s="74"/>
    </row>
    <row r="729" spans="1:13" ht="11.25" customHeight="1">
      <c r="E729" s="127" t="s">
        <v>39</v>
      </c>
      <c r="F729" s="45">
        <f>'Liczba uczniów i inne'!E271</f>
        <v>1</v>
      </c>
      <c r="G729" s="111"/>
      <c r="H729" s="112"/>
      <c r="J729" s="74"/>
      <c r="K729" s="74"/>
      <c r="L729" s="74"/>
      <c r="M729" s="74"/>
    </row>
    <row r="730" spans="1:13" ht="11.25" customHeight="1">
      <c r="E730" s="127" t="s">
        <v>40</v>
      </c>
      <c r="F730" s="45">
        <f>'Liczba uczniów i inne'!E272</f>
        <v>13</v>
      </c>
      <c r="G730" s="111"/>
      <c r="H730" s="112"/>
      <c r="J730" s="74"/>
      <c r="K730" s="74"/>
      <c r="L730" s="74"/>
      <c r="M730" s="74"/>
    </row>
    <row r="731" spans="1:13" ht="6" customHeight="1">
      <c r="E731" s="110" t="s">
        <v>24</v>
      </c>
      <c r="F731" s="119"/>
      <c r="G731" s="116"/>
      <c r="H731" s="117"/>
      <c r="I731" s="124"/>
      <c r="J731" s="74"/>
      <c r="K731" s="74"/>
      <c r="L731" s="74"/>
      <c r="M731" s="74"/>
    </row>
    <row r="732" spans="1:13" ht="11.25" customHeight="1">
      <c r="E732" s="125" t="s">
        <v>48</v>
      </c>
      <c r="F732" s="126"/>
      <c r="G732" s="111"/>
      <c r="H732" s="112"/>
      <c r="J732" s="74"/>
      <c r="K732" s="74"/>
      <c r="L732" s="74"/>
      <c r="M732" s="74"/>
    </row>
    <row r="733" spans="1:13">
      <c r="E733" s="152" t="s">
        <v>401</v>
      </c>
      <c r="F733" s="126"/>
      <c r="G733" s="111"/>
      <c r="H733" s="112"/>
      <c r="J733" s="74"/>
      <c r="K733" s="74"/>
      <c r="L733" s="74"/>
      <c r="M733" s="74"/>
    </row>
    <row r="734" spans="1:13" ht="22.5">
      <c r="A734" s="151"/>
      <c r="B734" s="151"/>
      <c r="C734" s="151"/>
      <c r="D734" s="151"/>
      <c r="E734" s="152" t="s">
        <v>400</v>
      </c>
      <c r="F734" s="153"/>
      <c r="G734" s="120"/>
      <c r="H734" s="121"/>
      <c r="I734" s="122"/>
      <c r="J734" s="74"/>
      <c r="K734" s="74"/>
      <c r="L734" s="74"/>
      <c r="M734" s="74"/>
    </row>
    <row r="735" spans="1:13" ht="6" customHeight="1">
      <c r="E735" s="110" t="s">
        <v>24</v>
      </c>
      <c r="G735" s="111"/>
      <c r="H735" s="112"/>
      <c r="J735" s="74"/>
      <c r="K735" s="74"/>
      <c r="L735" s="74"/>
      <c r="M735" s="74"/>
    </row>
    <row r="736" spans="1:13" ht="11.25" customHeight="1">
      <c r="A736" s="104" t="s">
        <v>84</v>
      </c>
      <c r="B736" s="104"/>
      <c r="C736" s="104"/>
      <c r="D736" s="104" t="s">
        <v>181</v>
      </c>
      <c r="E736" s="105" t="s">
        <v>85</v>
      </c>
      <c r="F736" s="106"/>
      <c r="G736" s="107">
        <f>SUM(G749,G759:G778)</f>
        <v>8295688</v>
      </c>
      <c r="H736" s="108">
        <f>SUM(H749,H759:H778)</f>
        <v>8259430.3499999996</v>
      </c>
      <c r="I736" s="109">
        <f t="shared" si="13"/>
        <v>0.99562933779573193</v>
      </c>
      <c r="J736" s="74"/>
      <c r="K736" s="74"/>
      <c r="L736" s="74"/>
      <c r="M736" s="74"/>
    </row>
    <row r="737" spans="1:13" s="74" customFormat="1" ht="6" customHeight="1">
      <c r="A737" s="79"/>
      <c r="B737" s="79"/>
      <c r="C737" s="79"/>
      <c r="D737" s="79"/>
      <c r="E737" s="114" t="s">
        <v>24</v>
      </c>
      <c r="F737" s="115"/>
      <c r="G737" s="120"/>
      <c r="H737" s="121"/>
      <c r="I737" s="122"/>
    </row>
    <row r="738" spans="1:13" s="74" customFormat="1" ht="22.5" customHeight="1">
      <c r="A738" s="79"/>
      <c r="B738" s="79"/>
      <c r="C738" s="79"/>
      <c r="D738" s="79"/>
      <c r="E738" s="114" t="s">
        <v>151</v>
      </c>
      <c r="F738" s="115"/>
      <c r="G738" s="120"/>
      <c r="H738" s="121"/>
      <c r="I738" s="122"/>
    </row>
    <row r="739" spans="1:13" ht="6" customHeight="1">
      <c r="E739" s="110" t="s">
        <v>24</v>
      </c>
      <c r="G739" s="111"/>
      <c r="H739" s="112"/>
      <c r="J739" s="74"/>
      <c r="K739" s="74"/>
      <c r="L739" s="74"/>
      <c r="M739" s="74"/>
    </row>
    <row r="740" spans="1:13" ht="11.25" customHeight="1">
      <c r="E740" s="114" t="s">
        <v>396</v>
      </c>
      <c r="F740" s="115"/>
      <c r="G740" s="116"/>
      <c r="H740" s="117"/>
      <c r="I740" s="124"/>
      <c r="J740" s="74"/>
      <c r="K740" s="74"/>
      <c r="L740" s="74"/>
      <c r="M740" s="74"/>
    </row>
    <row r="741" spans="1:13" ht="6" customHeight="1">
      <c r="E741" s="110" t="s">
        <v>24</v>
      </c>
      <c r="G741" s="111"/>
      <c r="H741" s="112"/>
      <c r="J741" s="74"/>
      <c r="K741" s="74"/>
      <c r="L741" s="74"/>
      <c r="M741" s="74"/>
    </row>
    <row r="742" spans="1:13" s="74" customFormat="1" ht="11.25" customHeight="1">
      <c r="A742" s="79"/>
      <c r="B742" s="79"/>
      <c r="C742" s="79"/>
      <c r="D742" s="79"/>
      <c r="E742" s="114" t="s">
        <v>135</v>
      </c>
      <c r="F742" s="115"/>
      <c r="G742" s="120"/>
      <c r="H742" s="121"/>
      <c r="I742" s="122"/>
    </row>
    <row r="743" spans="1:13" s="74" customFormat="1" ht="6" customHeight="1">
      <c r="A743" s="79"/>
      <c r="B743" s="79"/>
      <c r="C743" s="79"/>
      <c r="D743" s="79"/>
      <c r="E743" s="75" t="s">
        <v>24</v>
      </c>
      <c r="F743" s="76"/>
      <c r="G743" s="116"/>
      <c r="H743" s="117"/>
      <c r="I743" s="124"/>
    </row>
    <row r="744" spans="1:13" ht="11.25" customHeight="1">
      <c r="E744" s="125" t="s">
        <v>38</v>
      </c>
      <c r="F744" s="126"/>
      <c r="G744" s="111"/>
      <c r="H744" s="112"/>
      <c r="J744" s="74"/>
      <c r="K744" s="74"/>
      <c r="L744" s="74"/>
      <c r="M744" s="74"/>
    </row>
    <row r="745" spans="1:13" ht="11.25" customHeight="1">
      <c r="E745" s="127" t="s">
        <v>39</v>
      </c>
      <c r="F745" s="46">
        <f>'Liczba uczniów i inne'!E215</f>
        <v>7</v>
      </c>
      <c r="G745" s="111"/>
      <c r="H745" s="112"/>
      <c r="J745" s="74"/>
      <c r="K745" s="74"/>
      <c r="L745" s="74"/>
      <c r="M745" s="74"/>
    </row>
    <row r="746" spans="1:13" ht="11.25" customHeight="1">
      <c r="E746" s="127" t="s">
        <v>41</v>
      </c>
      <c r="F746" s="44">
        <f>'Liczba uczniów i inne'!E216</f>
        <v>61.19</v>
      </c>
      <c r="G746" s="111"/>
      <c r="H746" s="112"/>
      <c r="J746" s="74"/>
      <c r="K746" s="74"/>
      <c r="L746" s="74"/>
      <c r="M746" s="74"/>
    </row>
    <row r="747" spans="1:13" s="134" customFormat="1" ht="11.25" customHeight="1">
      <c r="A747" s="79"/>
      <c r="B747" s="79"/>
      <c r="C747" s="79"/>
      <c r="D747" s="79"/>
      <c r="E747" s="127" t="s">
        <v>42</v>
      </c>
      <c r="F747" s="44">
        <f>'Liczba uczniów i inne'!E217</f>
        <v>5</v>
      </c>
      <c r="G747" s="111"/>
      <c r="H747" s="112"/>
      <c r="I747" s="78"/>
      <c r="J747" s="74"/>
      <c r="K747" s="74"/>
      <c r="L747" s="74"/>
      <c r="M747" s="74"/>
    </row>
    <row r="748" spans="1:13" s="134" customFormat="1" ht="6" customHeight="1">
      <c r="A748" s="79"/>
      <c r="B748" s="79"/>
      <c r="C748" s="79"/>
      <c r="D748" s="79"/>
      <c r="E748" s="110" t="s">
        <v>24</v>
      </c>
      <c r="F748" s="76"/>
      <c r="G748" s="111"/>
      <c r="H748" s="112"/>
      <c r="I748" s="78"/>
      <c r="J748" s="74"/>
      <c r="K748" s="74"/>
      <c r="L748" s="74"/>
      <c r="M748" s="74"/>
    </row>
    <row r="749" spans="1:13" s="134" customFormat="1" ht="11.25" customHeight="1">
      <c r="A749" s="74" t="s">
        <v>84</v>
      </c>
      <c r="B749" s="142">
        <v>801</v>
      </c>
      <c r="C749" s="142">
        <v>80107</v>
      </c>
      <c r="D749" s="79" t="s">
        <v>197</v>
      </c>
      <c r="E749" s="110" t="s">
        <v>43</v>
      </c>
      <c r="F749" s="119"/>
      <c r="G749" s="111">
        <f>SUM(G750:G757)</f>
        <v>7769589</v>
      </c>
      <c r="H749" s="112">
        <f>SUM(H750:H757)</f>
        <v>7744522.2799999993</v>
      </c>
      <c r="I749" s="78">
        <f t="shared" si="13"/>
        <v>0.9967737392544187</v>
      </c>
      <c r="J749" s="74"/>
      <c r="K749" s="74"/>
      <c r="L749" s="74"/>
      <c r="M749" s="74"/>
    </row>
    <row r="750" spans="1:13" s="134" customFormat="1" ht="11.25" customHeight="1">
      <c r="A750" s="74" t="s">
        <v>84</v>
      </c>
      <c r="B750" s="142">
        <v>801</v>
      </c>
      <c r="C750" s="142">
        <v>80107</v>
      </c>
      <c r="D750" s="128">
        <v>4010</v>
      </c>
      <c r="E750" s="129" t="s">
        <v>44</v>
      </c>
      <c r="F750" s="130"/>
      <c r="G750" s="131">
        <v>392126</v>
      </c>
      <c r="H750" s="132">
        <v>391772.22</v>
      </c>
      <c r="I750" s="133">
        <f t="shared" si="13"/>
        <v>0.99909778999607257</v>
      </c>
      <c r="J750" s="74"/>
      <c r="K750" s="74"/>
      <c r="L750" s="74"/>
      <c r="M750" s="74"/>
    </row>
    <row r="751" spans="1:13" s="134" customFormat="1" ht="11.25" customHeight="1">
      <c r="A751" s="74" t="s">
        <v>84</v>
      </c>
      <c r="B751" s="142">
        <v>801</v>
      </c>
      <c r="C751" s="142">
        <v>80107</v>
      </c>
      <c r="D751" s="128">
        <v>4740</v>
      </c>
      <c r="E751" s="129" t="s">
        <v>409</v>
      </c>
      <c r="F751" s="130"/>
      <c r="G751" s="131">
        <v>12103</v>
      </c>
      <c r="H751" s="132">
        <v>12103</v>
      </c>
      <c r="I751" s="133">
        <f>IF(SUM(G751=0)," ",(H751/G751))</f>
        <v>1</v>
      </c>
      <c r="J751" s="74"/>
      <c r="K751" s="74"/>
      <c r="L751" s="74"/>
      <c r="M751" s="74"/>
    </row>
    <row r="752" spans="1:13" s="134" customFormat="1" ht="11.25" customHeight="1">
      <c r="A752" s="74" t="s">
        <v>84</v>
      </c>
      <c r="B752" s="142">
        <v>801</v>
      </c>
      <c r="C752" s="142">
        <v>80107</v>
      </c>
      <c r="D752" s="128">
        <v>4750</v>
      </c>
      <c r="E752" s="129" t="s">
        <v>410</v>
      </c>
      <c r="F752" s="130"/>
      <c r="G752" s="131">
        <v>313105</v>
      </c>
      <c r="H752" s="132">
        <v>313105</v>
      </c>
      <c r="I752" s="133">
        <f>IF(SUM(G752=0)," ",(H752/G752))</f>
        <v>1</v>
      </c>
      <c r="J752" s="74"/>
      <c r="K752" s="74"/>
      <c r="L752" s="74"/>
      <c r="M752" s="74"/>
    </row>
    <row r="753" spans="1:13" s="134" customFormat="1" ht="11.25" customHeight="1">
      <c r="A753" s="74" t="s">
        <v>84</v>
      </c>
      <c r="B753" s="142">
        <v>801</v>
      </c>
      <c r="C753" s="142">
        <v>80107</v>
      </c>
      <c r="D753" s="128">
        <v>4790</v>
      </c>
      <c r="E753" s="129" t="s">
        <v>394</v>
      </c>
      <c r="F753" s="130"/>
      <c r="G753" s="131">
        <v>5428252</v>
      </c>
      <c r="H753" s="132">
        <v>5405832.2999999998</v>
      </c>
      <c r="I753" s="133">
        <f>IF(SUM(G753=0)," ",(H753/G753))</f>
        <v>0.99586981223421456</v>
      </c>
      <c r="J753" s="74"/>
      <c r="K753" s="74"/>
      <c r="L753" s="74"/>
      <c r="M753" s="74"/>
    </row>
    <row r="754" spans="1:13" s="134" customFormat="1" ht="11.25" customHeight="1">
      <c r="A754" s="74" t="s">
        <v>84</v>
      </c>
      <c r="B754" s="142">
        <v>801</v>
      </c>
      <c r="C754" s="142">
        <v>80107</v>
      </c>
      <c r="D754" s="128">
        <v>4040</v>
      </c>
      <c r="E754" s="129" t="s">
        <v>45</v>
      </c>
      <c r="F754" s="130"/>
      <c r="G754" s="131">
        <v>27348</v>
      </c>
      <c r="H754" s="132">
        <v>27346.78</v>
      </c>
      <c r="I754" s="133">
        <f t="shared" si="13"/>
        <v>0.99995538979084386</v>
      </c>
      <c r="J754" s="74"/>
      <c r="K754" s="74"/>
      <c r="L754" s="74"/>
      <c r="M754" s="74"/>
    </row>
    <row r="755" spans="1:13" s="134" customFormat="1" ht="11.25" customHeight="1">
      <c r="A755" s="74" t="s">
        <v>84</v>
      </c>
      <c r="B755" s="142">
        <v>801</v>
      </c>
      <c r="C755" s="142">
        <v>80107</v>
      </c>
      <c r="D755" s="128">
        <v>4800</v>
      </c>
      <c r="E755" s="129" t="s">
        <v>395</v>
      </c>
      <c r="F755" s="130"/>
      <c r="G755" s="131">
        <v>394006</v>
      </c>
      <c r="H755" s="132">
        <v>394002.37</v>
      </c>
      <c r="I755" s="133">
        <f>IF(SUM(G755=0)," ",(H755/G755))</f>
        <v>0.99999078694233079</v>
      </c>
      <c r="J755" s="74"/>
      <c r="K755" s="74"/>
      <c r="L755" s="74"/>
      <c r="M755" s="74"/>
    </row>
    <row r="756" spans="1:13" s="74" customFormat="1" ht="11.25" hidden="1" customHeight="1">
      <c r="A756" s="74" t="s">
        <v>84</v>
      </c>
      <c r="B756" s="142">
        <v>801</v>
      </c>
      <c r="C756" s="142">
        <v>80107</v>
      </c>
      <c r="D756" s="128">
        <v>4170</v>
      </c>
      <c r="E756" s="129" t="s">
        <v>46</v>
      </c>
      <c r="F756" s="119"/>
      <c r="G756" s="131"/>
      <c r="H756" s="132"/>
      <c r="I756" s="133" t="str">
        <f t="shared" si="13"/>
        <v xml:space="preserve"> </v>
      </c>
    </row>
    <row r="757" spans="1:13" s="74" customFormat="1" ht="11.25" customHeight="1">
      <c r="A757" s="79"/>
      <c r="B757" s="79"/>
      <c r="C757" s="79"/>
      <c r="D757" s="79"/>
      <c r="E757" s="129" t="s">
        <v>47</v>
      </c>
      <c r="F757" s="119"/>
      <c r="G757" s="131">
        <f>1027020+95811+20600+59218</f>
        <v>1202649</v>
      </c>
      <c r="H757" s="132">
        <f>1025111.61+95811+20220+59218</f>
        <v>1200360.6099999999</v>
      </c>
      <c r="I757" s="133">
        <f t="shared" si="13"/>
        <v>0.99809720874502861</v>
      </c>
    </row>
    <row r="758" spans="1:13" s="74" customFormat="1" ht="6" customHeight="1">
      <c r="A758" s="79"/>
      <c r="B758" s="79"/>
      <c r="C758" s="79"/>
      <c r="D758" s="79"/>
      <c r="E758" s="164" t="s">
        <v>24</v>
      </c>
      <c r="F758" s="119"/>
      <c r="G758" s="116"/>
      <c r="H758" s="117"/>
      <c r="I758" s="124"/>
    </row>
    <row r="759" spans="1:13" s="139" customFormat="1" ht="11.25" customHeight="1">
      <c r="A759" s="74" t="s">
        <v>84</v>
      </c>
      <c r="B759" s="142">
        <v>801</v>
      </c>
      <c r="C759" s="142">
        <v>80107</v>
      </c>
      <c r="D759" s="143">
        <v>3020</v>
      </c>
      <c r="E759" s="138" t="s">
        <v>161</v>
      </c>
      <c r="G759" s="168">
        <v>2000</v>
      </c>
      <c r="H759" s="169">
        <v>1000</v>
      </c>
      <c r="I759" s="78">
        <f t="shared" si="13"/>
        <v>0.5</v>
      </c>
      <c r="J759" s="74"/>
      <c r="K759" s="74"/>
      <c r="L759" s="74"/>
      <c r="M759" s="74"/>
    </row>
    <row r="760" spans="1:13" s="139" customFormat="1" ht="11.25" hidden="1" customHeight="1">
      <c r="A760" s="74" t="s">
        <v>84</v>
      </c>
      <c r="B760" s="142">
        <v>801</v>
      </c>
      <c r="C760" s="142">
        <v>80107</v>
      </c>
      <c r="D760" s="143">
        <v>4140</v>
      </c>
      <c r="E760" s="138" t="s">
        <v>167</v>
      </c>
      <c r="G760" s="168"/>
      <c r="H760" s="169"/>
      <c r="I760" s="78" t="str">
        <f t="shared" si="13"/>
        <v xml:space="preserve"> </v>
      </c>
      <c r="J760" s="74"/>
      <c r="K760" s="74"/>
      <c r="L760" s="74"/>
      <c r="M760" s="74"/>
    </row>
    <row r="761" spans="1:13" s="139" customFormat="1" ht="11.25" customHeight="1">
      <c r="A761" s="74" t="s">
        <v>84</v>
      </c>
      <c r="B761" s="142">
        <v>801</v>
      </c>
      <c r="C761" s="142">
        <v>80107</v>
      </c>
      <c r="D761" s="143">
        <v>4210</v>
      </c>
      <c r="E761" s="138" t="s">
        <v>162</v>
      </c>
      <c r="G761" s="168">
        <v>76045</v>
      </c>
      <c r="H761" s="169">
        <v>67062.95</v>
      </c>
      <c r="I761" s="78">
        <f t="shared" si="13"/>
        <v>0.88188506805181144</v>
      </c>
      <c r="J761" s="74"/>
      <c r="K761" s="74"/>
      <c r="L761" s="74"/>
      <c r="M761" s="74"/>
    </row>
    <row r="762" spans="1:13" s="139" customFormat="1" ht="11.25" customHeight="1">
      <c r="A762" s="74" t="s">
        <v>84</v>
      </c>
      <c r="B762" s="142">
        <v>801</v>
      </c>
      <c r="C762" s="142">
        <v>80107</v>
      </c>
      <c r="D762" s="143">
        <v>4240</v>
      </c>
      <c r="E762" s="138" t="s">
        <v>213</v>
      </c>
      <c r="G762" s="168">
        <v>70000</v>
      </c>
      <c r="H762" s="169">
        <v>68791.12</v>
      </c>
      <c r="I762" s="78">
        <f t="shared" si="13"/>
        <v>0.98273028571428567</v>
      </c>
      <c r="J762" s="74"/>
      <c r="K762" s="74"/>
      <c r="L762" s="74"/>
      <c r="M762" s="74"/>
    </row>
    <row r="763" spans="1:13" s="139" customFormat="1" ht="11.25" hidden="1" customHeight="1">
      <c r="A763" s="74" t="s">
        <v>84</v>
      </c>
      <c r="B763" s="142">
        <v>801</v>
      </c>
      <c r="C763" s="142">
        <v>80107</v>
      </c>
      <c r="D763" s="143">
        <v>4260</v>
      </c>
      <c r="E763" s="138" t="s">
        <v>163</v>
      </c>
      <c r="G763" s="168"/>
      <c r="H763" s="169"/>
      <c r="I763" s="78" t="str">
        <f>IF(SUM(G763=0)," ",(H763/G763))</f>
        <v xml:space="preserve"> </v>
      </c>
      <c r="J763" s="74"/>
      <c r="K763" s="74"/>
      <c r="L763" s="74"/>
      <c r="M763" s="74"/>
    </row>
    <row r="764" spans="1:13" s="139" customFormat="1" ht="11.25" hidden="1" customHeight="1">
      <c r="A764" s="74" t="s">
        <v>84</v>
      </c>
      <c r="B764" s="142">
        <v>801</v>
      </c>
      <c r="C764" s="142">
        <v>80107</v>
      </c>
      <c r="D764" s="143">
        <v>4280</v>
      </c>
      <c r="E764" s="138" t="s">
        <v>164</v>
      </c>
      <c r="G764" s="168"/>
      <c r="H764" s="169"/>
      <c r="I764" s="78" t="str">
        <f>IF(SUM(G764=0)," ",(H764/G764))</f>
        <v xml:space="preserve"> </v>
      </c>
      <c r="J764" s="74"/>
      <c r="K764" s="74"/>
      <c r="L764" s="74"/>
      <c r="M764" s="74"/>
    </row>
    <row r="765" spans="1:13" s="139" customFormat="1" ht="11.25" hidden="1" customHeight="1">
      <c r="A765" s="74" t="s">
        <v>84</v>
      </c>
      <c r="B765" s="142">
        <v>801</v>
      </c>
      <c r="C765" s="142">
        <v>80107</v>
      </c>
      <c r="D765" s="143">
        <v>4300</v>
      </c>
      <c r="E765" s="138" t="s">
        <v>165</v>
      </c>
      <c r="G765" s="168"/>
      <c r="H765" s="169"/>
      <c r="I765" s="78" t="str">
        <f t="shared" si="13"/>
        <v xml:space="preserve"> </v>
      </c>
      <c r="J765" s="74"/>
      <c r="K765" s="74"/>
      <c r="L765" s="74"/>
      <c r="M765" s="74"/>
    </row>
    <row r="766" spans="1:13" s="139" customFormat="1" ht="22.5" hidden="1">
      <c r="A766" s="74" t="s">
        <v>84</v>
      </c>
      <c r="B766" s="142">
        <v>801</v>
      </c>
      <c r="C766" s="142">
        <v>80107</v>
      </c>
      <c r="D766" s="128">
        <v>4350</v>
      </c>
      <c r="E766" s="138" t="s">
        <v>414</v>
      </c>
      <c r="G766" s="168"/>
      <c r="H766" s="169"/>
      <c r="I766" s="78" t="str">
        <f>IF(SUM(G766=0)," ",(H766/G766))</f>
        <v xml:space="preserve"> </v>
      </c>
      <c r="J766" s="74"/>
      <c r="K766" s="74"/>
      <c r="L766" s="74"/>
      <c r="M766" s="74"/>
    </row>
    <row r="767" spans="1:13" s="139" customFormat="1" ht="11.25" hidden="1" customHeight="1">
      <c r="A767" s="74" t="s">
        <v>84</v>
      </c>
      <c r="B767" s="142">
        <v>801</v>
      </c>
      <c r="C767" s="142">
        <v>80107</v>
      </c>
      <c r="D767" s="143">
        <v>4360</v>
      </c>
      <c r="E767" s="138" t="s">
        <v>202</v>
      </c>
      <c r="G767" s="168"/>
      <c r="H767" s="169"/>
      <c r="I767" s="78" t="str">
        <f>IF(SUM(G767=0)," ",(H767/G767))</f>
        <v xml:space="preserve"> </v>
      </c>
      <c r="J767" s="74"/>
      <c r="K767" s="74"/>
      <c r="L767" s="74"/>
      <c r="M767" s="74"/>
    </row>
    <row r="768" spans="1:13" s="139" customFormat="1" ht="11.25" hidden="1" customHeight="1">
      <c r="A768" s="74" t="s">
        <v>84</v>
      </c>
      <c r="B768" s="142">
        <v>801</v>
      </c>
      <c r="C768" s="142">
        <v>80107</v>
      </c>
      <c r="D768" s="137">
        <v>4370</v>
      </c>
      <c r="E768" s="138" t="s">
        <v>413</v>
      </c>
      <c r="G768" s="168"/>
      <c r="H768" s="169"/>
      <c r="I768" s="78" t="str">
        <f>IF(SUM(G768=0)," ",(H768/G768))</f>
        <v xml:space="preserve"> </v>
      </c>
      <c r="J768" s="74"/>
      <c r="K768" s="74"/>
      <c r="L768" s="74"/>
      <c r="M768" s="74"/>
    </row>
    <row r="769" spans="1:13" s="139" customFormat="1" ht="11.25" hidden="1" customHeight="1">
      <c r="A769" s="74" t="s">
        <v>84</v>
      </c>
      <c r="B769" s="142">
        <v>801</v>
      </c>
      <c r="C769" s="142">
        <v>80107</v>
      </c>
      <c r="D769" s="143">
        <v>4390</v>
      </c>
      <c r="E769" s="138" t="s">
        <v>169</v>
      </c>
      <c r="G769" s="168"/>
      <c r="H769" s="169"/>
      <c r="I769" s="78" t="str">
        <f t="shared" si="13"/>
        <v xml:space="preserve"> </v>
      </c>
      <c r="J769" s="74"/>
      <c r="K769" s="74"/>
      <c r="L769" s="74"/>
      <c r="M769" s="74"/>
    </row>
    <row r="770" spans="1:13" s="139" customFormat="1" ht="11.25" hidden="1" customHeight="1">
      <c r="A770" s="74" t="s">
        <v>84</v>
      </c>
      <c r="B770" s="142">
        <v>801</v>
      </c>
      <c r="C770" s="142">
        <v>80107</v>
      </c>
      <c r="D770" s="143">
        <v>4400</v>
      </c>
      <c r="E770" s="138" t="s">
        <v>170</v>
      </c>
      <c r="G770" s="168"/>
      <c r="H770" s="169"/>
      <c r="I770" s="78" t="str">
        <f t="shared" si="13"/>
        <v xml:space="preserve"> </v>
      </c>
      <c r="J770" s="74"/>
      <c r="K770" s="74"/>
      <c r="L770" s="74"/>
      <c r="M770" s="74"/>
    </row>
    <row r="771" spans="1:13" s="139" customFormat="1" ht="11.25" hidden="1" customHeight="1">
      <c r="A771" s="74" t="s">
        <v>84</v>
      </c>
      <c r="B771" s="142">
        <v>801</v>
      </c>
      <c r="C771" s="142">
        <v>80107</v>
      </c>
      <c r="D771" s="143">
        <v>4410</v>
      </c>
      <c r="E771" s="138" t="s">
        <v>199</v>
      </c>
      <c r="G771" s="168"/>
      <c r="H771" s="169"/>
      <c r="I771" s="78" t="str">
        <f t="shared" si="13"/>
        <v xml:space="preserve"> </v>
      </c>
      <c r="J771" s="74"/>
      <c r="K771" s="74"/>
      <c r="L771" s="74"/>
      <c r="M771" s="74"/>
    </row>
    <row r="772" spans="1:13" s="139" customFormat="1" ht="11.25" hidden="1" customHeight="1">
      <c r="A772" s="74" t="s">
        <v>84</v>
      </c>
      <c r="B772" s="142">
        <v>801</v>
      </c>
      <c r="C772" s="142">
        <v>80107</v>
      </c>
      <c r="D772" s="143">
        <v>4430</v>
      </c>
      <c r="E772" s="138" t="s">
        <v>171</v>
      </c>
      <c r="G772" s="168"/>
      <c r="H772" s="169"/>
      <c r="I772" s="78" t="str">
        <f>IF(SUM(G772=0)," ",(H772/G772))</f>
        <v xml:space="preserve"> </v>
      </c>
      <c r="J772" s="74"/>
      <c r="K772" s="74"/>
      <c r="L772" s="74"/>
      <c r="M772" s="74"/>
    </row>
    <row r="773" spans="1:13" s="139" customFormat="1" ht="11.25" customHeight="1">
      <c r="A773" s="74" t="s">
        <v>84</v>
      </c>
      <c r="B773" s="142">
        <v>801</v>
      </c>
      <c r="C773" s="142">
        <v>80107</v>
      </c>
      <c r="D773" s="143">
        <v>4440</v>
      </c>
      <c r="E773" s="138" t="s">
        <v>166</v>
      </c>
      <c r="G773" s="168">
        <v>378054</v>
      </c>
      <c r="H773" s="169">
        <v>378054</v>
      </c>
      <c r="I773" s="78">
        <f t="shared" si="13"/>
        <v>1</v>
      </c>
      <c r="J773" s="74"/>
      <c r="K773" s="74"/>
      <c r="L773" s="74"/>
      <c r="M773" s="74"/>
    </row>
    <row r="774" spans="1:13" s="139" customFormat="1" ht="11.25" hidden="1" customHeight="1">
      <c r="A774" s="74" t="s">
        <v>84</v>
      </c>
      <c r="B774" s="142">
        <v>801</v>
      </c>
      <c r="C774" s="142">
        <v>80107</v>
      </c>
      <c r="D774" s="137">
        <v>4510</v>
      </c>
      <c r="E774" s="138" t="s">
        <v>174</v>
      </c>
      <c r="G774" s="168"/>
      <c r="H774" s="169"/>
      <c r="I774" s="78" t="str">
        <f>IF(SUM(G774=0)," ",(H774/G774))</f>
        <v xml:space="preserve"> </v>
      </c>
      <c r="J774" s="74"/>
      <c r="K774" s="74"/>
      <c r="L774" s="74"/>
      <c r="M774" s="74"/>
    </row>
    <row r="775" spans="1:13" s="139" customFormat="1" ht="11.25" hidden="1" customHeight="1">
      <c r="A775" s="74" t="s">
        <v>84</v>
      </c>
      <c r="B775" s="142">
        <v>801</v>
      </c>
      <c r="C775" s="142">
        <v>80107</v>
      </c>
      <c r="D775" s="143">
        <v>4520</v>
      </c>
      <c r="E775" s="138" t="s">
        <v>175</v>
      </c>
      <c r="G775" s="140"/>
      <c r="H775" s="141"/>
      <c r="I775" s="78" t="str">
        <f>IF(SUM(G775=0)," ",(H775/G775))</f>
        <v xml:space="preserve"> </v>
      </c>
      <c r="J775" s="74"/>
      <c r="K775" s="74"/>
      <c r="L775" s="74"/>
      <c r="M775" s="74"/>
    </row>
    <row r="776" spans="1:13" s="139" customFormat="1" ht="11.25" hidden="1" customHeight="1">
      <c r="A776" s="74" t="s">
        <v>84</v>
      </c>
      <c r="B776" s="142">
        <v>801</v>
      </c>
      <c r="C776" s="142">
        <v>80107</v>
      </c>
      <c r="D776" s="143">
        <v>4700</v>
      </c>
      <c r="E776" s="138" t="s">
        <v>198</v>
      </c>
      <c r="G776" s="168"/>
      <c r="H776" s="169"/>
      <c r="I776" s="78" t="str">
        <f t="shared" si="13"/>
        <v xml:space="preserve"> </v>
      </c>
      <c r="J776" s="74"/>
      <c r="K776" s="74"/>
      <c r="L776" s="74"/>
      <c r="M776" s="74"/>
    </row>
    <row r="777" spans="1:13" s="139" customFormat="1" ht="11.25" hidden="1" customHeight="1">
      <c r="A777" s="74" t="s">
        <v>84</v>
      </c>
      <c r="B777" s="142">
        <v>801</v>
      </c>
      <c r="C777" s="142">
        <v>80107</v>
      </c>
      <c r="D777" s="137">
        <v>4860</v>
      </c>
      <c r="E777" s="138" t="s">
        <v>412</v>
      </c>
      <c r="G777" s="168"/>
      <c r="H777" s="169"/>
      <c r="I777" s="78" t="str">
        <f>IF(SUM(G777=0)," ",(H777/G777))</f>
        <v xml:space="preserve"> </v>
      </c>
      <c r="J777" s="74"/>
      <c r="K777" s="74"/>
      <c r="L777" s="74"/>
      <c r="M777" s="74"/>
    </row>
    <row r="778" spans="1:13" s="225" customFormat="1" ht="11.25" hidden="1" customHeight="1">
      <c r="A778" s="74" t="s">
        <v>84</v>
      </c>
      <c r="B778" s="142">
        <v>801</v>
      </c>
      <c r="C778" s="142">
        <v>80107</v>
      </c>
      <c r="D778" s="143">
        <v>4990</v>
      </c>
      <c r="E778" s="138" t="s">
        <v>182</v>
      </c>
      <c r="G778" s="168"/>
      <c r="H778" s="169"/>
      <c r="I778" s="78" t="str">
        <f t="shared" si="13"/>
        <v xml:space="preserve"> </v>
      </c>
      <c r="J778" s="74"/>
      <c r="K778" s="74"/>
      <c r="L778" s="74"/>
      <c r="M778" s="74"/>
    </row>
    <row r="779" spans="1:13" s="225" customFormat="1" ht="6" customHeight="1">
      <c r="C779" s="231"/>
      <c r="D779" s="143"/>
      <c r="E779" s="145"/>
      <c r="G779" s="227"/>
      <c r="H779" s="228"/>
      <c r="I779" s="232"/>
      <c r="J779" s="74"/>
      <c r="K779" s="74"/>
      <c r="L779" s="74"/>
      <c r="M779" s="74"/>
    </row>
    <row r="780" spans="1:13" ht="11.25" customHeight="1">
      <c r="E780" s="125" t="s">
        <v>48</v>
      </c>
      <c r="F780" s="126"/>
      <c r="G780" s="111"/>
      <c r="H780" s="112"/>
      <c r="J780" s="74"/>
      <c r="K780" s="74"/>
      <c r="L780" s="74"/>
      <c r="M780" s="74"/>
    </row>
    <row r="781" spans="1:13" ht="11.25" customHeight="1">
      <c r="A781" s="151"/>
      <c r="B781" s="151"/>
      <c r="C781" s="151"/>
      <c r="D781" s="151"/>
      <c r="E781" s="152" t="s">
        <v>377</v>
      </c>
      <c r="F781" s="152"/>
      <c r="G781" s="120"/>
      <c r="H781" s="121"/>
      <c r="I781" s="122"/>
      <c r="J781" s="74"/>
      <c r="K781" s="74"/>
      <c r="L781" s="74"/>
      <c r="M781" s="74"/>
    </row>
    <row r="782" spans="1:13" ht="11.25" customHeight="1">
      <c r="A782" s="151"/>
      <c r="B782" s="151"/>
      <c r="C782" s="151"/>
      <c r="D782" s="151"/>
      <c r="E782" s="152" t="s">
        <v>381</v>
      </c>
      <c r="F782" s="153"/>
      <c r="G782" s="120"/>
      <c r="H782" s="121"/>
      <c r="I782" s="122"/>
      <c r="J782" s="74"/>
      <c r="K782" s="74"/>
      <c r="L782" s="74"/>
      <c r="M782" s="74"/>
    </row>
    <row r="783" spans="1:13">
      <c r="A783" s="151"/>
      <c r="B783" s="151"/>
      <c r="C783" s="151"/>
      <c r="D783" s="151"/>
      <c r="E783" s="152" t="s">
        <v>380</v>
      </c>
      <c r="F783" s="153"/>
      <c r="G783" s="120"/>
      <c r="H783" s="121"/>
      <c r="I783" s="122"/>
      <c r="J783" s="74"/>
      <c r="K783" s="74"/>
      <c r="L783" s="74"/>
      <c r="M783" s="74"/>
    </row>
    <row r="784" spans="1:13" ht="22.5">
      <c r="A784" s="151"/>
      <c r="B784" s="151"/>
      <c r="C784" s="151"/>
      <c r="D784" s="151"/>
      <c r="E784" s="152" t="s">
        <v>398</v>
      </c>
      <c r="F784" s="153"/>
      <c r="G784" s="120"/>
      <c r="H784" s="121"/>
      <c r="I784" s="122"/>
      <c r="J784" s="74"/>
      <c r="K784" s="74"/>
      <c r="L784" s="74"/>
      <c r="M784" s="74"/>
    </row>
    <row r="785" spans="1:13" ht="6" customHeight="1">
      <c r="A785" s="151"/>
      <c r="B785" s="151"/>
      <c r="C785" s="151"/>
      <c r="D785" s="151"/>
      <c r="E785" s="110" t="s">
        <v>24</v>
      </c>
      <c r="G785" s="111"/>
      <c r="H785" s="112"/>
      <c r="J785" s="74"/>
      <c r="K785" s="74"/>
      <c r="L785" s="74"/>
      <c r="M785" s="74"/>
    </row>
    <row r="786" spans="1:13" ht="11.25" customHeight="1">
      <c r="A786" s="104" t="s">
        <v>86</v>
      </c>
      <c r="B786" s="104"/>
      <c r="C786" s="104"/>
      <c r="D786" s="104" t="s">
        <v>181</v>
      </c>
      <c r="E786" s="105" t="s">
        <v>87</v>
      </c>
      <c r="F786" s="106"/>
      <c r="G786" s="107">
        <f>SUM(G790)</f>
        <v>2165871</v>
      </c>
      <c r="H786" s="108">
        <f>SUM(H790,)</f>
        <v>2130232.46</v>
      </c>
      <c r="I786" s="109">
        <f t="shared" ref="I786:I852" si="14">IF(SUM(G786=0)," ",(H786/G786))</f>
        <v>0.98354540044166983</v>
      </c>
      <c r="J786" s="74"/>
      <c r="K786" s="74"/>
      <c r="L786" s="74"/>
      <c r="M786" s="74"/>
    </row>
    <row r="787" spans="1:13" s="74" customFormat="1" ht="6" customHeight="1">
      <c r="A787" s="151"/>
      <c r="B787" s="151"/>
      <c r="C787" s="151"/>
      <c r="D787" s="151"/>
      <c r="E787" s="75" t="s">
        <v>24</v>
      </c>
      <c r="F787" s="76"/>
      <c r="G787" s="116"/>
      <c r="H787" s="117"/>
      <c r="I787" s="124"/>
    </row>
    <row r="788" spans="1:13" s="74" customFormat="1" ht="11.25" customHeight="1">
      <c r="A788" s="151"/>
      <c r="B788" s="151"/>
      <c r="C788" s="151"/>
      <c r="D788" s="151"/>
      <c r="E788" s="114" t="s">
        <v>152</v>
      </c>
      <c r="F788" s="115"/>
      <c r="G788" s="116"/>
      <c r="H788" s="117"/>
      <c r="I788" s="124"/>
    </row>
    <row r="789" spans="1:13" ht="6" customHeight="1">
      <c r="A789" s="151"/>
      <c r="B789" s="151"/>
      <c r="C789" s="151"/>
      <c r="D789" s="151"/>
      <c r="E789" s="123" t="s">
        <v>24</v>
      </c>
      <c r="F789" s="158"/>
      <c r="G789" s="116"/>
      <c r="H789" s="117"/>
      <c r="I789" s="124"/>
      <c r="J789" s="74"/>
      <c r="K789" s="74"/>
      <c r="L789" s="74"/>
      <c r="M789" s="74"/>
    </row>
    <row r="790" spans="1:13" ht="11.25" customHeight="1">
      <c r="A790" s="74" t="s">
        <v>88</v>
      </c>
      <c r="B790" s="74"/>
      <c r="C790" s="74"/>
      <c r="D790" s="74" t="s">
        <v>181</v>
      </c>
      <c r="E790" s="75" t="s">
        <v>131</v>
      </c>
      <c r="F790" s="110"/>
      <c r="G790" s="77">
        <f>SUM(G794,G837)</f>
        <v>2165871</v>
      </c>
      <c r="H790" s="77">
        <f>SUM(H794,H837)</f>
        <v>2130232.46</v>
      </c>
      <c r="I790" s="171">
        <f>IF(SUM(G790=0)," ",(H790/G790))</f>
        <v>0.98354540044166983</v>
      </c>
      <c r="J790" s="74"/>
      <c r="K790" s="74"/>
      <c r="L790" s="74"/>
      <c r="M790" s="74"/>
    </row>
    <row r="791" spans="1:13" s="74" customFormat="1" ht="6" customHeight="1">
      <c r="A791" s="151"/>
      <c r="B791" s="151"/>
      <c r="C791" s="151"/>
      <c r="D791" s="151"/>
      <c r="E791" s="114" t="s">
        <v>24</v>
      </c>
      <c r="F791" s="115"/>
      <c r="G791" s="120"/>
      <c r="H791" s="121"/>
      <c r="I791" s="171"/>
    </row>
    <row r="792" spans="1:13" s="74" customFormat="1" ht="11.25" customHeight="1">
      <c r="A792" s="151"/>
      <c r="B792" s="151"/>
      <c r="C792" s="151"/>
      <c r="D792" s="151"/>
      <c r="E792" s="114" t="s">
        <v>153</v>
      </c>
      <c r="F792" s="115"/>
      <c r="G792" s="120"/>
      <c r="H792" s="121"/>
      <c r="I792" s="171"/>
    </row>
    <row r="793" spans="1:13" s="74" customFormat="1" ht="6" customHeight="1">
      <c r="A793" s="151"/>
      <c r="B793" s="151"/>
      <c r="C793" s="151"/>
      <c r="D793" s="151"/>
      <c r="E793" s="75" t="s">
        <v>24</v>
      </c>
      <c r="F793" s="76"/>
      <c r="G793" s="116"/>
      <c r="H793" s="117"/>
      <c r="I793" s="171"/>
    </row>
    <row r="794" spans="1:13" s="74" customFormat="1" ht="11.25" customHeight="1">
      <c r="A794" s="151"/>
      <c r="B794" s="151"/>
      <c r="C794" s="151"/>
      <c r="D794" s="151"/>
      <c r="E794" s="123" t="s">
        <v>372</v>
      </c>
      <c r="F794" s="115"/>
      <c r="G794" s="120">
        <f>SUM(G801,G813:G835)</f>
        <v>2165871</v>
      </c>
      <c r="H794" s="121">
        <f>SUM(H801,H813:H835)</f>
        <v>2130232.46</v>
      </c>
      <c r="I794" s="163">
        <f>IF(SUM(G794=0)," ",(H794/G794))</f>
        <v>0.98354540044166983</v>
      </c>
    </row>
    <row r="795" spans="1:13" s="74" customFormat="1" ht="6" customHeight="1">
      <c r="A795" s="151"/>
      <c r="B795" s="151"/>
      <c r="C795" s="151"/>
      <c r="D795" s="151"/>
      <c r="E795" s="75" t="s">
        <v>24</v>
      </c>
      <c r="F795" s="76"/>
      <c r="G795" s="116"/>
      <c r="H795" s="117"/>
      <c r="I795" s="124"/>
    </row>
    <row r="796" spans="1:13" ht="11.25" customHeight="1">
      <c r="A796" s="151"/>
      <c r="B796" s="151"/>
      <c r="C796" s="151"/>
      <c r="D796" s="151"/>
      <c r="E796" s="125" t="s">
        <v>38</v>
      </c>
      <c r="F796" s="126"/>
      <c r="G796" s="111"/>
      <c r="H796" s="112"/>
      <c r="J796" s="74"/>
      <c r="K796" s="74"/>
      <c r="L796" s="74"/>
      <c r="M796" s="74"/>
    </row>
    <row r="797" spans="1:13" ht="11.25" customHeight="1">
      <c r="A797" s="151"/>
      <c r="B797" s="151"/>
      <c r="C797" s="151"/>
      <c r="D797" s="151"/>
      <c r="E797" s="127" t="s">
        <v>39</v>
      </c>
      <c r="F797" s="46">
        <f>'Liczba uczniów i inne'!E259</f>
        <v>1</v>
      </c>
      <c r="G797" s="111"/>
      <c r="H797" s="112"/>
      <c r="J797" s="74"/>
      <c r="K797" s="74"/>
      <c r="L797" s="74"/>
      <c r="M797" s="74"/>
    </row>
    <row r="798" spans="1:13" ht="11.25" customHeight="1">
      <c r="A798" s="151"/>
      <c r="B798" s="151"/>
      <c r="C798" s="151"/>
      <c r="D798" s="151"/>
      <c r="E798" s="127" t="s">
        <v>41</v>
      </c>
      <c r="F798" s="44">
        <f>'Liczba uczniów i inne'!E260</f>
        <v>11.7</v>
      </c>
      <c r="G798" s="111"/>
      <c r="H798" s="112"/>
      <c r="J798" s="74"/>
      <c r="K798" s="74"/>
      <c r="L798" s="74"/>
      <c r="M798" s="74"/>
    </row>
    <row r="799" spans="1:13" s="134" customFormat="1" ht="11.25" customHeight="1">
      <c r="A799" s="151"/>
      <c r="B799" s="151"/>
      <c r="C799" s="151"/>
      <c r="D799" s="151"/>
      <c r="E799" s="127" t="s">
        <v>42</v>
      </c>
      <c r="F799" s="44">
        <f>'Liczba uczniów i inne'!E261</f>
        <v>4</v>
      </c>
      <c r="G799" s="111"/>
      <c r="H799" s="112"/>
      <c r="I799" s="78"/>
      <c r="J799" s="74"/>
      <c r="K799" s="74"/>
      <c r="L799" s="74"/>
      <c r="M799" s="74"/>
    </row>
    <row r="800" spans="1:13" s="134" customFormat="1" ht="6" customHeight="1">
      <c r="A800" s="151"/>
      <c r="B800" s="151"/>
      <c r="C800" s="151"/>
      <c r="D800" s="151"/>
      <c r="E800" s="110" t="s">
        <v>24</v>
      </c>
      <c r="F800" s="76"/>
      <c r="G800" s="111"/>
      <c r="H800" s="112"/>
      <c r="I800" s="78"/>
      <c r="J800" s="74"/>
      <c r="K800" s="74"/>
      <c r="L800" s="74"/>
      <c r="M800" s="74"/>
    </row>
    <row r="801" spans="1:13" s="134" customFormat="1" ht="11.25" customHeight="1">
      <c r="A801" s="74" t="s">
        <v>88</v>
      </c>
      <c r="B801" s="142">
        <v>854</v>
      </c>
      <c r="C801" s="142">
        <v>85407</v>
      </c>
      <c r="D801" s="79" t="s">
        <v>197</v>
      </c>
      <c r="E801" s="110" t="s">
        <v>43</v>
      </c>
      <c r="F801" s="119"/>
      <c r="G801" s="111">
        <f>SUM(G802:G811)</f>
        <v>1870662</v>
      </c>
      <c r="H801" s="112">
        <f>SUM(H802:H811)</f>
        <v>1857914.71</v>
      </c>
      <c r="I801" s="163">
        <f t="shared" si="14"/>
        <v>0.99318567972193794</v>
      </c>
      <c r="J801" s="74"/>
      <c r="K801" s="74"/>
      <c r="L801" s="74"/>
      <c r="M801" s="74"/>
    </row>
    <row r="802" spans="1:13" s="134" customFormat="1" ht="11.25" customHeight="1">
      <c r="A802" s="74" t="s">
        <v>88</v>
      </c>
      <c r="B802" s="142">
        <v>854</v>
      </c>
      <c r="C802" s="142">
        <v>85407</v>
      </c>
      <c r="D802" s="128">
        <v>4010</v>
      </c>
      <c r="E802" s="129" t="s">
        <v>44</v>
      </c>
      <c r="F802" s="130"/>
      <c r="G802" s="131">
        <v>333172</v>
      </c>
      <c r="H802" s="132">
        <v>331971.48</v>
      </c>
      <c r="I802" s="133">
        <f t="shared" si="14"/>
        <v>0.99639669600086433</v>
      </c>
      <c r="J802" s="74"/>
      <c r="K802" s="74"/>
      <c r="L802" s="74"/>
      <c r="M802" s="74"/>
    </row>
    <row r="803" spans="1:13" s="134" customFormat="1" ht="11.25" hidden="1" customHeight="1">
      <c r="A803" s="74" t="s">
        <v>88</v>
      </c>
      <c r="B803" s="142">
        <v>854</v>
      </c>
      <c r="C803" s="142">
        <v>85407</v>
      </c>
      <c r="D803" s="128">
        <v>4740</v>
      </c>
      <c r="E803" s="129" t="s">
        <v>409</v>
      </c>
      <c r="F803" s="130"/>
      <c r="G803" s="131"/>
      <c r="H803" s="132"/>
      <c r="I803" s="133" t="str">
        <f>IF(SUM(G803=0)," ",(H803/G803))</f>
        <v xml:space="preserve"> </v>
      </c>
      <c r="J803" s="74"/>
      <c r="K803" s="74"/>
      <c r="L803" s="74"/>
      <c r="M803" s="74"/>
    </row>
    <row r="804" spans="1:13" s="134" customFormat="1" ht="11.25" hidden="1" customHeight="1">
      <c r="A804" s="74" t="s">
        <v>88</v>
      </c>
      <c r="B804" s="142">
        <v>854</v>
      </c>
      <c r="C804" s="142">
        <v>85407</v>
      </c>
      <c r="D804" s="128">
        <v>4750</v>
      </c>
      <c r="E804" s="129" t="s">
        <v>410</v>
      </c>
      <c r="F804" s="130"/>
      <c r="G804" s="131"/>
      <c r="H804" s="132"/>
      <c r="I804" s="133" t="str">
        <f>IF(SUM(G804=0)," ",(H804/G804))</f>
        <v xml:space="preserve"> </v>
      </c>
      <c r="J804" s="74"/>
      <c r="K804" s="74"/>
      <c r="L804" s="74"/>
      <c r="M804" s="74"/>
    </row>
    <row r="805" spans="1:13" s="134" customFormat="1" ht="11.25" customHeight="1">
      <c r="A805" s="74" t="s">
        <v>88</v>
      </c>
      <c r="B805" s="142">
        <v>854</v>
      </c>
      <c r="C805" s="142">
        <v>85407</v>
      </c>
      <c r="D805" s="128">
        <v>4790</v>
      </c>
      <c r="E805" s="129" t="s">
        <v>394</v>
      </c>
      <c r="F805" s="130"/>
      <c r="G805" s="131">
        <v>1134057</v>
      </c>
      <c r="H805" s="132">
        <v>1124749.18</v>
      </c>
      <c r="I805" s="133">
        <f>IF(SUM(G805=0)," ",(H805/G805))</f>
        <v>0.99179245840376629</v>
      </c>
      <c r="J805" s="74"/>
      <c r="K805" s="74"/>
      <c r="L805" s="74"/>
      <c r="M805" s="74"/>
    </row>
    <row r="806" spans="1:13" s="134" customFormat="1" ht="11.25" customHeight="1">
      <c r="A806" s="74" t="s">
        <v>88</v>
      </c>
      <c r="B806" s="142">
        <v>854</v>
      </c>
      <c r="C806" s="142">
        <v>85407</v>
      </c>
      <c r="D806" s="128">
        <v>4040</v>
      </c>
      <c r="E806" s="129" t="s">
        <v>45</v>
      </c>
      <c r="F806" s="130"/>
      <c r="G806" s="131">
        <v>25688</v>
      </c>
      <c r="H806" s="132">
        <v>25687.360000000001</v>
      </c>
      <c r="I806" s="133">
        <f t="shared" si="14"/>
        <v>0.99997508564310189</v>
      </c>
      <c r="J806" s="74"/>
      <c r="K806" s="74"/>
      <c r="L806" s="74"/>
      <c r="M806" s="74"/>
    </row>
    <row r="807" spans="1:13" s="134" customFormat="1" ht="11.25" customHeight="1">
      <c r="A807" s="74" t="s">
        <v>88</v>
      </c>
      <c r="B807" s="142">
        <v>854</v>
      </c>
      <c r="C807" s="142">
        <v>85407</v>
      </c>
      <c r="D807" s="128">
        <v>4800</v>
      </c>
      <c r="E807" s="129" t="s">
        <v>395</v>
      </c>
      <c r="F807" s="130"/>
      <c r="G807" s="131">
        <v>86094</v>
      </c>
      <c r="H807" s="132">
        <v>86093.99</v>
      </c>
      <c r="I807" s="133">
        <f>IF(SUM(G807=0)," ",(H807/G807))</f>
        <v>0.99999988384788729</v>
      </c>
      <c r="J807" s="74"/>
      <c r="K807" s="74"/>
      <c r="L807" s="74"/>
      <c r="M807" s="74"/>
    </row>
    <row r="808" spans="1:13" s="74" customFormat="1" ht="11.25" hidden="1" customHeight="1">
      <c r="A808" s="74" t="s">
        <v>88</v>
      </c>
      <c r="B808" s="142">
        <v>854</v>
      </c>
      <c r="C808" s="142">
        <v>85407</v>
      </c>
      <c r="D808" s="128">
        <v>4170</v>
      </c>
      <c r="E808" s="129" t="s">
        <v>46</v>
      </c>
      <c r="F808" s="119"/>
      <c r="G808" s="131"/>
      <c r="H808" s="132"/>
      <c r="I808" s="133" t="str">
        <f t="shared" si="14"/>
        <v xml:space="preserve"> </v>
      </c>
    </row>
    <row r="809" spans="1:13" s="74" customFormat="1" ht="11.25" hidden="1" customHeight="1">
      <c r="A809" s="74" t="s">
        <v>88</v>
      </c>
      <c r="B809" s="142">
        <v>854</v>
      </c>
      <c r="C809" s="142">
        <v>85407</v>
      </c>
      <c r="D809" s="128">
        <v>4090</v>
      </c>
      <c r="E809" s="129" t="s">
        <v>432</v>
      </c>
      <c r="F809" s="119"/>
      <c r="G809" s="131"/>
      <c r="H809" s="132"/>
      <c r="I809" s="133"/>
    </row>
    <row r="810" spans="1:13" s="74" customFormat="1" ht="22.5" hidden="1">
      <c r="A810" s="74" t="s">
        <v>88</v>
      </c>
      <c r="B810" s="142">
        <v>854</v>
      </c>
      <c r="C810" s="142">
        <v>85407</v>
      </c>
      <c r="D810" s="128">
        <v>4840</v>
      </c>
      <c r="E810" s="129" t="s">
        <v>411</v>
      </c>
      <c r="F810" s="119"/>
      <c r="G810" s="131"/>
      <c r="H810" s="132"/>
      <c r="I810" s="133" t="str">
        <f>IF(SUM(G810=0)," ",(H810/G810))</f>
        <v xml:space="preserve"> </v>
      </c>
    </row>
    <row r="811" spans="1:13" s="74" customFormat="1" ht="11.25" customHeight="1">
      <c r="A811" s="151"/>
      <c r="B811" s="151"/>
      <c r="C811" s="151"/>
      <c r="D811" s="151"/>
      <c r="E811" s="129" t="s">
        <v>47</v>
      </c>
      <c r="F811" s="119"/>
      <c r="G811" s="131">
        <f>271824+17827+2000</f>
        <v>291651</v>
      </c>
      <c r="H811" s="132">
        <f>271199.51+17106.02+1107.17</f>
        <v>289412.7</v>
      </c>
      <c r="I811" s="133">
        <f t="shared" si="14"/>
        <v>0.99232541633664895</v>
      </c>
    </row>
    <row r="812" spans="1:13" s="134" customFormat="1" ht="6" customHeight="1">
      <c r="A812" s="151"/>
      <c r="B812" s="151"/>
      <c r="C812" s="151"/>
      <c r="D812" s="151"/>
      <c r="E812" s="110" t="s">
        <v>24</v>
      </c>
      <c r="F812" s="76"/>
      <c r="G812" s="111"/>
      <c r="H812" s="112"/>
      <c r="I812" s="78"/>
      <c r="J812" s="74"/>
      <c r="K812" s="74"/>
      <c r="L812" s="74"/>
      <c r="M812" s="74"/>
    </row>
    <row r="813" spans="1:13" s="139" customFormat="1" ht="11.25" customHeight="1">
      <c r="A813" s="74" t="s">
        <v>88</v>
      </c>
      <c r="B813" s="142">
        <v>854</v>
      </c>
      <c r="C813" s="142">
        <v>85407</v>
      </c>
      <c r="D813" s="143">
        <v>3020</v>
      </c>
      <c r="E813" s="138" t="s">
        <v>161</v>
      </c>
      <c r="G813" s="168">
        <v>1000</v>
      </c>
      <c r="H813" s="169">
        <v>549.89</v>
      </c>
      <c r="I813" s="78">
        <f t="shared" si="14"/>
        <v>0.54988999999999999</v>
      </c>
      <c r="J813" s="74"/>
      <c r="K813" s="74"/>
      <c r="L813" s="74"/>
      <c r="M813" s="74"/>
    </row>
    <row r="814" spans="1:13" s="139" customFormat="1" ht="11.25" hidden="1" customHeight="1">
      <c r="A814" s="74" t="s">
        <v>88</v>
      </c>
      <c r="B814" s="142">
        <v>854</v>
      </c>
      <c r="C814" s="142">
        <v>85407</v>
      </c>
      <c r="D814" s="143">
        <v>4140</v>
      </c>
      <c r="E814" s="138" t="s">
        <v>167</v>
      </c>
      <c r="G814" s="168"/>
      <c r="H814" s="169"/>
      <c r="I814" s="78" t="str">
        <f t="shared" si="14"/>
        <v xml:space="preserve"> </v>
      </c>
      <c r="J814" s="74"/>
      <c r="K814" s="74"/>
      <c r="L814" s="74"/>
      <c r="M814" s="74"/>
    </row>
    <row r="815" spans="1:13" s="139" customFormat="1" ht="11.25" hidden="1" customHeight="1">
      <c r="A815" s="74" t="s">
        <v>88</v>
      </c>
      <c r="B815" s="142">
        <v>854</v>
      </c>
      <c r="C815" s="142">
        <v>85407</v>
      </c>
      <c r="D815" s="143">
        <v>4190</v>
      </c>
      <c r="E815" s="138" t="s">
        <v>357</v>
      </c>
      <c r="G815" s="168"/>
      <c r="H815" s="169"/>
      <c r="I815" s="78" t="str">
        <f>IF(SUM(G815=0)," ",(H815/G815))</f>
        <v xml:space="preserve"> </v>
      </c>
      <c r="J815" s="74"/>
      <c r="K815" s="74"/>
      <c r="L815" s="74"/>
      <c r="M815" s="74"/>
    </row>
    <row r="816" spans="1:13" s="139" customFormat="1" ht="11.25" customHeight="1">
      <c r="A816" s="74" t="s">
        <v>88</v>
      </c>
      <c r="B816" s="142">
        <v>854</v>
      </c>
      <c r="C816" s="142">
        <v>85407</v>
      </c>
      <c r="D816" s="143">
        <v>4210</v>
      </c>
      <c r="E816" s="138" t="s">
        <v>162</v>
      </c>
      <c r="G816" s="168">
        <v>44392</v>
      </c>
      <c r="H816" s="169">
        <v>43743.82</v>
      </c>
      <c r="I816" s="78">
        <f t="shared" si="14"/>
        <v>0.9853987204901784</v>
      </c>
      <c r="J816" s="74"/>
      <c r="K816" s="74"/>
      <c r="L816" s="74"/>
      <c r="M816" s="74"/>
    </row>
    <row r="817" spans="1:13" s="139" customFormat="1" ht="11.25" customHeight="1">
      <c r="A817" s="74" t="s">
        <v>88</v>
      </c>
      <c r="B817" s="142">
        <v>854</v>
      </c>
      <c r="C817" s="142">
        <v>85407</v>
      </c>
      <c r="D817" s="143">
        <v>4240</v>
      </c>
      <c r="E817" s="138" t="s">
        <v>213</v>
      </c>
      <c r="G817" s="168">
        <v>30000</v>
      </c>
      <c r="H817" s="169">
        <v>29669.17</v>
      </c>
      <c r="I817" s="78">
        <f t="shared" si="14"/>
        <v>0.98897233333333323</v>
      </c>
      <c r="J817" s="74"/>
      <c r="K817" s="74"/>
      <c r="L817" s="74"/>
      <c r="M817" s="74"/>
    </row>
    <row r="818" spans="1:13" s="139" customFormat="1" ht="11.25" customHeight="1">
      <c r="A818" s="74" t="s">
        <v>88</v>
      </c>
      <c r="B818" s="142">
        <v>854</v>
      </c>
      <c r="C818" s="142">
        <v>85407</v>
      </c>
      <c r="D818" s="143">
        <v>4260</v>
      </c>
      <c r="E818" s="138" t="s">
        <v>163</v>
      </c>
      <c r="G818" s="168">
        <v>70000</v>
      </c>
      <c r="H818" s="169">
        <v>52227.49</v>
      </c>
      <c r="I818" s="78">
        <f t="shared" si="14"/>
        <v>0.74610699999999996</v>
      </c>
      <c r="J818" s="74"/>
      <c r="K818" s="74"/>
      <c r="L818" s="74"/>
      <c r="M818" s="74"/>
    </row>
    <row r="819" spans="1:13" s="139" customFormat="1" ht="11.25" customHeight="1">
      <c r="A819" s="74" t="s">
        <v>88</v>
      </c>
      <c r="B819" s="142">
        <v>854</v>
      </c>
      <c r="C819" s="142">
        <v>85407</v>
      </c>
      <c r="D819" s="143">
        <v>4280</v>
      </c>
      <c r="E819" s="138" t="s">
        <v>164</v>
      </c>
      <c r="G819" s="168">
        <v>2300</v>
      </c>
      <c r="H819" s="169">
        <v>1688</v>
      </c>
      <c r="I819" s="78">
        <f t="shared" si="14"/>
        <v>0.73391304347826092</v>
      </c>
      <c r="J819" s="74"/>
      <c r="K819" s="74"/>
      <c r="L819" s="74"/>
      <c r="M819" s="74"/>
    </row>
    <row r="820" spans="1:13" s="139" customFormat="1" ht="11.25" customHeight="1">
      <c r="A820" s="74" t="s">
        <v>88</v>
      </c>
      <c r="B820" s="142">
        <v>854</v>
      </c>
      <c r="C820" s="142">
        <v>85407</v>
      </c>
      <c r="D820" s="143">
        <v>4300</v>
      </c>
      <c r="E820" s="138" t="s">
        <v>165</v>
      </c>
      <c r="G820" s="168">
        <v>16000</v>
      </c>
      <c r="H820" s="169">
        <v>14352.38</v>
      </c>
      <c r="I820" s="78">
        <f t="shared" si="14"/>
        <v>0.8970237499999999</v>
      </c>
      <c r="J820" s="74"/>
      <c r="K820" s="74"/>
      <c r="L820" s="74"/>
      <c r="M820" s="74"/>
    </row>
    <row r="821" spans="1:13" s="139" customFormat="1" ht="22.5" hidden="1">
      <c r="A821" s="74" t="s">
        <v>88</v>
      </c>
      <c r="B821" s="142">
        <v>854</v>
      </c>
      <c r="C821" s="142">
        <v>85407</v>
      </c>
      <c r="D821" s="128">
        <v>4350</v>
      </c>
      <c r="E821" s="138" t="s">
        <v>414</v>
      </c>
      <c r="G821" s="168"/>
      <c r="H821" s="169"/>
      <c r="I821" s="78" t="str">
        <f>IF(SUM(G821=0)," ",(H821/G821))</f>
        <v xml:space="preserve"> </v>
      </c>
      <c r="J821" s="74"/>
      <c r="K821" s="74"/>
      <c r="L821" s="74"/>
      <c r="M821" s="74"/>
    </row>
    <row r="822" spans="1:13" s="139" customFormat="1" ht="11.25" customHeight="1">
      <c r="A822" s="74" t="s">
        <v>88</v>
      </c>
      <c r="B822" s="142">
        <v>854</v>
      </c>
      <c r="C822" s="142">
        <v>85407</v>
      </c>
      <c r="D822" s="143">
        <v>4360</v>
      </c>
      <c r="E822" s="138" t="s">
        <v>202</v>
      </c>
      <c r="G822" s="168">
        <v>3000</v>
      </c>
      <c r="H822" s="169">
        <v>1987.12</v>
      </c>
      <c r="I822" s="78">
        <f t="shared" si="14"/>
        <v>0.66237333333333326</v>
      </c>
      <c r="J822" s="74"/>
      <c r="K822" s="74"/>
      <c r="L822" s="74"/>
      <c r="M822" s="74"/>
    </row>
    <row r="823" spans="1:13" s="139" customFormat="1" ht="11.25" hidden="1" customHeight="1">
      <c r="A823" s="74" t="s">
        <v>88</v>
      </c>
      <c r="B823" s="142">
        <v>854</v>
      </c>
      <c r="C823" s="142">
        <v>85407</v>
      </c>
      <c r="D823" s="137">
        <v>4370</v>
      </c>
      <c r="E823" s="138" t="s">
        <v>413</v>
      </c>
      <c r="G823" s="168"/>
      <c r="H823" s="169"/>
      <c r="I823" s="78" t="str">
        <f>IF(SUM(G823=0)," ",(H823/G823))</f>
        <v xml:space="preserve"> </v>
      </c>
      <c r="J823" s="74"/>
      <c r="K823" s="74"/>
      <c r="L823" s="74"/>
      <c r="M823" s="74"/>
    </row>
    <row r="824" spans="1:13" s="139" customFormat="1" ht="11.25" customHeight="1">
      <c r="A824" s="74" t="s">
        <v>88</v>
      </c>
      <c r="B824" s="142">
        <v>854</v>
      </c>
      <c r="C824" s="142">
        <v>85407</v>
      </c>
      <c r="D824" s="143">
        <v>4390</v>
      </c>
      <c r="E824" s="138" t="s">
        <v>169</v>
      </c>
      <c r="G824" s="168">
        <v>500</v>
      </c>
      <c r="H824" s="169">
        <v>492</v>
      </c>
      <c r="I824" s="78">
        <f t="shared" si="14"/>
        <v>0.98399999999999999</v>
      </c>
      <c r="J824" s="74"/>
      <c r="K824" s="74"/>
      <c r="L824" s="74"/>
      <c r="M824" s="74"/>
    </row>
    <row r="825" spans="1:13" s="139" customFormat="1" ht="11.25" customHeight="1">
      <c r="A825" s="74" t="s">
        <v>88</v>
      </c>
      <c r="B825" s="142">
        <v>854</v>
      </c>
      <c r="C825" s="142">
        <v>85407</v>
      </c>
      <c r="D825" s="143">
        <v>4400</v>
      </c>
      <c r="E825" s="138" t="s">
        <v>170</v>
      </c>
      <c r="G825" s="168">
        <v>36255</v>
      </c>
      <c r="H825" s="169">
        <v>36243.480000000003</v>
      </c>
      <c r="I825" s="78">
        <f t="shared" si="14"/>
        <v>0.99968225072403816</v>
      </c>
      <c r="J825" s="74"/>
      <c r="K825" s="74"/>
      <c r="L825" s="74"/>
      <c r="M825" s="74"/>
    </row>
    <row r="826" spans="1:13" s="139" customFormat="1" ht="11.25" customHeight="1">
      <c r="A826" s="74" t="s">
        <v>88</v>
      </c>
      <c r="B826" s="142">
        <v>854</v>
      </c>
      <c r="C826" s="142">
        <v>85407</v>
      </c>
      <c r="D826" s="143">
        <v>4410</v>
      </c>
      <c r="E826" s="138" t="s">
        <v>199</v>
      </c>
      <c r="G826" s="168">
        <v>200</v>
      </c>
      <c r="H826" s="169">
        <v>143.6</v>
      </c>
      <c r="I826" s="78">
        <f t="shared" si="14"/>
        <v>0.71799999999999997</v>
      </c>
      <c r="J826" s="74"/>
      <c r="K826" s="74"/>
      <c r="L826" s="74"/>
      <c r="M826" s="74"/>
    </row>
    <row r="827" spans="1:13" s="139" customFormat="1" ht="11.25" hidden="1" customHeight="1">
      <c r="A827" s="74" t="s">
        <v>88</v>
      </c>
      <c r="B827" s="142">
        <v>854</v>
      </c>
      <c r="C827" s="142">
        <v>85407</v>
      </c>
      <c r="D827" s="143">
        <v>4420</v>
      </c>
      <c r="E827" s="138" t="s">
        <v>200</v>
      </c>
      <c r="G827" s="168"/>
      <c r="H827" s="169"/>
      <c r="I827" s="78" t="str">
        <f t="shared" si="14"/>
        <v xml:space="preserve"> </v>
      </c>
      <c r="J827" s="74"/>
      <c r="K827" s="74"/>
      <c r="L827" s="74"/>
      <c r="M827" s="74"/>
    </row>
    <row r="828" spans="1:13" s="139" customFormat="1" ht="11.25" hidden="1" customHeight="1">
      <c r="A828" s="74" t="s">
        <v>88</v>
      </c>
      <c r="B828" s="142">
        <v>854</v>
      </c>
      <c r="C828" s="142">
        <v>85407</v>
      </c>
      <c r="D828" s="143">
        <v>4430</v>
      </c>
      <c r="E828" s="138" t="s">
        <v>171</v>
      </c>
      <c r="G828" s="168"/>
      <c r="H828" s="169"/>
      <c r="I828" s="78" t="str">
        <f t="shared" si="14"/>
        <v xml:space="preserve"> </v>
      </c>
      <c r="J828" s="74"/>
      <c r="K828" s="74"/>
      <c r="L828" s="74"/>
      <c r="M828" s="74"/>
    </row>
    <row r="829" spans="1:13" s="139" customFormat="1" ht="11.25" customHeight="1">
      <c r="A829" s="74" t="s">
        <v>88</v>
      </c>
      <c r="B829" s="142">
        <v>854</v>
      </c>
      <c r="C829" s="142">
        <v>85407</v>
      </c>
      <c r="D829" s="143">
        <v>4440</v>
      </c>
      <c r="E829" s="138" t="s">
        <v>166</v>
      </c>
      <c r="G829" s="168">
        <v>84949</v>
      </c>
      <c r="H829" s="169">
        <v>84949</v>
      </c>
      <c r="I829" s="78">
        <f t="shared" si="14"/>
        <v>1</v>
      </c>
      <c r="J829" s="74"/>
      <c r="K829" s="74"/>
      <c r="L829" s="74"/>
      <c r="M829" s="74"/>
    </row>
    <row r="830" spans="1:13" s="139" customFormat="1" ht="11.25" hidden="1" customHeight="1">
      <c r="A830" s="74" t="s">
        <v>88</v>
      </c>
      <c r="B830" s="142">
        <v>854</v>
      </c>
      <c r="C830" s="142">
        <v>85407</v>
      </c>
      <c r="D830" s="143">
        <v>4500</v>
      </c>
      <c r="E830" s="138" t="s">
        <v>180</v>
      </c>
      <c r="G830" s="168"/>
      <c r="H830" s="169"/>
      <c r="I830" s="78" t="str">
        <f t="shared" si="14"/>
        <v xml:space="preserve"> </v>
      </c>
      <c r="J830" s="74"/>
      <c r="K830" s="74"/>
      <c r="L830" s="74"/>
      <c r="M830" s="74"/>
    </row>
    <row r="831" spans="1:13" s="139" customFormat="1" ht="11.25" hidden="1" customHeight="1">
      <c r="A831" s="74" t="s">
        <v>88</v>
      </c>
      <c r="B831" s="142">
        <v>854</v>
      </c>
      <c r="C831" s="142">
        <v>85407</v>
      </c>
      <c r="D831" s="143">
        <v>4510</v>
      </c>
      <c r="E831" s="138" t="s">
        <v>174</v>
      </c>
      <c r="G831" s="168"/>
      <c r="H831" s="169"/>
      <c r="I831" s="78" t="str">
        <f t="shared" si="14"/>
        <v xml:space="preserve"> </v>
      </c>
      <c r="J831" s="74"/>
      <c r="K831" s="74"/>
      <c r="L831" s="74"/>
      <c r="M831" s="74"/>
    </row>
    <row r="832" spans="1:13" s="139" customFormat="1" ht="11.25" customHeight="1">
      <c r="A832" s="74" t="s">
        <v>88</v>
      </c>
      <c r="B832" s="142">
        <v>854</v>
      </c>
      <c r="C832" s="142">
        <v>85407</v>
      </c>
      <c r="D832" s="143">
        <v>4520</v>
      </c>
      <c r="E832" s="138" t="s">
        <v>175</v>
      </c>
      <c r="G832" s="140">
        <v>2213</v>
      </c>
      <c r="H832" s="141">
        <v>2212.8000000000002</v>
      </c>
      <c r="I832" s="78">
        <f t="shared" si="14"/>
        <v>0.99990962494351565</v>
      </c>
      <c r="J832" s="74"/>
      <c r="K832" s="74"/>
      <c r="L832" s="74"/>
      <c r="M832" s="74"/>
    </row>
    <row r="833" spans="1:13" s="139" customFormat="1" ht="11.25" hidden="1" customHeight="1">
      <c r="A833" s="74" t="s">
        <v>88</v>
      </c>
      <c r="B833" s="142">
        <v>854</v>
      </c>
      <c r="C833" s="142">
        <v>85407</v>
      </c>
      <c r="D833" s="143">
        <v>4530</v>
      </c>
      <c r="E833" s="138" t="s">
        <v>179</v>
      </c>
      <c r="G833" s="140"/>
      <c r="H833" s="141"/>
      <c r="I833" s="78" t="str">
        <f t="shared" si="14"/>
        <v xml:space="preserve"> </v>
      </c>
      <c r="J833" s="74"/>
      <c r="K833" s="74"/>
      <c r="L833" s="74"/>
      <c r="M833" s="74"/>
    </row>
    <row r="834" spans="1:13" s="139" customFormat="1" ht="11.25" hidden="1" customHeight="1">
      <c r="A834" s="74" t="s">
        <v>88</v>
      </c>
      <c r="B834" s="142">
        <v>854</v>
      </c>
      <c r="C834" s="142">
        <v>85407</v>
      </c>
      <c r="D834" s="143">
        <v>4610</v>
      </c>
      <c r="E834" s="138" t="s">
        <v>168</v>
      </c>
      <c r="G834" s="168"/>
      <c r="H834" s="169"/>
      <c r="I834" s="78" t="str">
        <f t="shared" si="14"/>
        <v xml:space="preserve"> </v>
      </c>
      <c r="J834" s="74"/>
      <c r="K834" s="74"/>
      <c r="L834" s="74"/>
      <c r="M834" s="74"/>
    </row>
    <row r="835" spans="1:13" s="139" customFormat="1" ht="11.25" customHeight="1">
      <c r="A835" s="74" t="s">
        <v>88</v>
      </c>
      <c r="B835" s="142">
        <v>854</v>
      </c>
      <c r="C835" s="142">
        <v>85407</v>
      </c>
      <c r="D835" s="143">
        <v>4700</v>
      </c>
      <c r="E835" s="138" t="s">
        <v>198</v>
      </c>
      <c r="G835" s="168">
        <v>4400</v>
      </c>
      <c r="H835" s="169">
        <v>4059</v>
      </c>
      <c r="I835" s="78">
        <f t="shared" si="14"/>
        <v>0.92249999999999999</v>
      </c>
      <c r="J835" s="74"/>
      <c r="K835" s="74"/>
      <c r="L835" s="74"/>
      <c r="M835" s="74"/>
    </row>
    <row r="836" spans="1:13" s="74" customFormat="1" ht="6" customHeight="1">
      <c r="A836" s="151"/>
      <c r="B836" s="151"/>
      <c r="C836" s="151"/>
      <c r="D836" s="151"/>
      <c r="E836" s="110" t="s">
        <v>24</v>
      </c>
      <c r="F836" s="119"/>
      <c r="G836" s="116"/>
      <c r="H836" s="117"/>
      <c r="I836" s="124"/>
    </row>
    <row r="837" spans="1:13" s="74" customFormat="1" ht="11.25" hidden="1" customHeight="1">
      <c r="A837" s="151"/>
      <c r="B837" s="151"/>
      <c r="C837" s="151"/>
      <c r="D837" s="151"/>
      <c r="E837" s="114" t="s">
        <v>451</v>
      </c>
      <c r="F837" s="115"/>
      <c r="G837" s="149"/>
      <c r="H837" s="150"/>
      <c r="I837" s="122" t="str">
        <f t="shared" ref="I837" si="15">IF(SUM(G837=0)," ",(H837/G837))</f>
        <v xml:space="preserve"> </v>
      </c>
    </row>
    <row r="838" spans="1:13" s="134" customFormat="1" ht="6" hidden="1" customHeight="1">
      <c r="A838" s="151"/>
      <c r="B838" s="151"/>
      <c r="C838" s="151"/>
      <c r="D838" s="151"/>
      <c r="E838" s="110" t="s">
        <v>24</v>
      </c>
      <c r="F838" s="76"/>
      <c r="G838" s="111"/>
      <c r="H838" s="112"/>
      <c r="I838" s="78"/>
      <c r="J838" s="74"/>
      <c r="K838" s="74"/>
      <c r="L838" s="74"/>
      <c r="M838" s="74"/>
    </row>
    <row r="839" spans="1:13" s="74" customFormat="1" ht="12" hidden="1" customHeight="1">
      <c r="A839" s="151"/>
      <c r="B839" s="151"/>
      <c r="C839" s="151"/>
      <c r="D839" s="151"/>
      <c r="E839" s="75" t="s">
        <v>224</v>
      </c>
      <c r="F839" s="119"/>
      <c r="G839" s="111"/>
      <c r="H839" s="112"/>
      <c r="I839" s="78"/>
    </row>
    <row r="840" spans="1:13" ht="11.25" customHeight="1">
      <c r="A840" s="151"/>
      <c r="B840" s="151"/>
      <c r="C840" s="151"/>
      <c r="D840" s="151"/>
      <c r="E840" s="125" t="s">
        <v>48</v>
      </c>
      <c r="F840" s="126"/>
      <c r="G840" s="111"/>
      <c r="H840" s="112"/>
      <c r="J840" s="74"/>
      <c r="K840" s="74"/>
      <c r="L840" s="74"/>
      <c r="M840" s="74"/>
    </row>
    <row r="841" spans="1:13" ht="11.25" customHeight="1">
      <c r="A841" s="151"/>
      <c r="B841" s="151"/>
      <c r="C841" s="151"/>
      <c r="D841" s="151"/>
      <c r="E841" s="152" t="s">
        <v>377</v>
      </c>
      <c r="F841" s="152"/>
      <c r="G841" s="120"/>
      <c r="H841" s="121"/>
      <c r="I841" s="122"/>
      <c r="J841" s="74"/>
      <c r="K841" s="74"/>
      <c r="L841" s="74"/>
      <c r="M841" s="74"/>
    </row>
    <row r="842" spans="1:13" ht="11.25" customHeight="1">
      <c r="A842" s="151"/>
      <c r="B842" s="151"/>
      <c r="C842" s="151"/>
      <c r="D842" s="151"/>
      <c r="E842" s="152" t="s">
        <v>381</v>
      </c>
      <c r="F842" s="153"/>
      <c r="G842" s="120"/>
      <c r="H842" s="121"/>
      <c r="I842" s="122"/>
      <c r="J842" s="74"/>
      <c r="K842" s="74"/>
      <c r="L842" s="74"/>
      <c r="M842" s="74"/>
    </row>
    <row r="843" spans="1:13">
      <c r="A843" s="151"/>
      <c r="B843" s="151"/>
      <c r="C843" s="151"/>
      <c r="D843" s="151"/>
      <c r="E843" s="152" t="s">
        <v>380</v>
      </c>
      <c r="F843" s="153"/>
      <c r="G843" s="120"/>
      <c r="H843" s="121"/>
      <c r="I843" s="122"/>
      <c r="J843" s="74"/>
      <c r="K843" s="74"/>
      <c r="L843" s="74"/>
      <c r="M843" s="74"/>
    </row>
    <row r="844" spans="1:13">
      <c r="A844" s="151"/>
      <c r="B844" s="151"/>
      <c r="C844" s="151"/>
      <c r="D844" s="151"/>
      <c r="E844" s="152" t="s">
        <v>383</v>
      </c>
      <c r="F844" s="153"/>
      <c r="G844" s="120"/>
      <c r="H844" s="121"/>
      <c r="I844" s="122"/>
      <c r="J844" s="74"/>
      <c r="K844" s="74"/>
      <c r="L844" s="74"/>
      <c r="M844" s="74"/>
    </row>
    <row r="845" spans="1:13" ht="22.5">
      <c r="A845" s="151"/>
      <c r="B845" s="151"/>
      <c r="C845" s="151"/>
      <c r="D845" s="151"/>
      <c r="E845" s="152" t="s">
        <v>404</v>
      </c>
      <c r="F845" s="153"/>
      <c r="G845" s="120"/>
      <c r="H845" s="121"/>
      <c r="I845" s="122"/>
      <c r="J845" s="74"/>
      <c r="K845" s="74"/>
      <c r="L845" s="74"/>
      <c r="M845" s="74"/>
    </row>
    <row r="846" spans="1:13" ht="30" customHeight="1">
      <c r="A846" s="151"/>
      <c r="B846" s="151"/>
      <c r="C846" s="151"/>
      <c r="D846" s="151"/>
      <c r="E846" s="152" t="s">
        <v>376</v>
      </c>
      <c r="F846" s="153"/>
      <c r="G846" s="120"/>
      <c r="H846" s="121"/>
      <c r="I846" s="122"/>
      <c r="J846" s="74"/>
      <c r="K846" s="74"/>
      <c r="L846" s="74"/>
      <c r="M846" s="74"/>
    </row>
    <row r="847" spans="1:13" ht="6" customHeight="1">
      <c r="A847" s="151"/>
      <c r="B847" s="151"/>
      <c r="C847" s="151"/>
      <c r="D847" s="151"/>
      <c r="E847" s="152" t="s">
        <v>24</v>
      </c>
      <c r="F847" s="153"/>
      <c r="G847" s="120"/>
      <c r="H847" s="121"/>
      <c r="I847" s="122"/>
      <c r="J847" s="74"/>
      <c r="K847" s="74"/>
      <c r="L847" s="74"/>
      <c r="M847" s="74"/>
    </row>
    <row r="848" spans="1:13" ht="11.25" customHeight="1">
      <c r="A848" s="104" t="s">
        <v>89</v>
      </c>
      <c r="B848" s="104"/>
      <c r="C848" s="104"/>
      <c r="D848" s="104" t="s">
        <v>181</v>
      </c>
      <c r="E848" s="105" t="s">
        <v>90</v>
      </c>
      <c r="F848" s="106"/>
      <c r="G848" s="107">
        <f>SUM(G852,G879)</f>
        <v>5821675</v>
      </c>
      <c r="H848" s="108">
        <f>SUM(H852,H879)</f>
        <v>5795715.5600000005</v>
      </c>
      <c r="I848" s="109">
        <f>IF(SUM(G848=0)," ",(H848/G848))</f>
        <v>0.99554089845276494</v>
      </c>
      <c r="J848" s="74"/>
      <c r="K848" s="74"/>
      <c r="L848" s="74"/>
      <c r="M848" s="74"/>
    </row>
    <row r="849" spans="1:13" s="74" customFormat="1" ht="6" customHeight="1">
      <c r="A849" s="79"/>
      <c r="B849" s="79"/>
      <c r="C849" s="79"/>
      <c r="D849" s="79"/>
      <c r="E849" s="114" t="s">
        <v>24</v>
      </c>
      <c r="F849" s="115"/>
      <c r="G849" s="120"/>
      <c r="H849" s="121"/>
      <c r="I849" s="122"/>
    </row>
    <row r="850" spans="1:13" s="74" customFormat="1" ht="22.5" customHeight="1">
      <c r="A850" s="79"/>
      <c r="B850" s="79"/>
      <c r="C850" s="79"/>
      <c r="D850" s="79"/>
      <c r="E850" s="114" t="s">
        <v>154</v>
      </c>
      <c r="F850" s="115"/>
      <c r="G850" s="120"/>
      <c r="H850" s="121"/>
      <c r="I850" s="122"/>
    </row>
    <row r="851" spans="1:13" ht="6" customHeight="1">
      <c r="E851" s="110" t="s">
        <v>24</v>
      </c>
      <c r="G851" s="111"/>
      <c r="H851" s="112"/>
      <c r="J851" s="74"/>
      <c r="K851" s="74"/>
      <c r="L851" s="74"/>
      <c r="M851" s="74"/>
    </row>
    <row r="852" spans="1:13" s="74" customFormat="1" ht="11.25" customHeight="1">
      <c r="A852" s="79"/>
      <c r="B852" s="79"/>
      <c r="C852" s="79"/>
      <c r="D852" s="79"/>
      <c r="E852" s="123" t="s">
        <v>372</v>
      </c>
      <c r="F852" s="115"/>
      <c r="G852" s="120">
        <f>SUM(G855:G877)</f>
        <v>3727245</v>
      </c>
      <c r="H852" s="121">
        <f>SUM(H855:H877)</f>
        <v>3701286.2800000007</v>
      </c>
      <c r="I852" s="122">
        <f t="shared" si="14"/>
        <v>0.99303541355612546</v>
      </c>
    </row>
    <row r="853" spans="1:13" s="74" customFormat="1" ht="6" customHeight="1">
      <c r="A853" s="79"/>
      <c r="B853" s="79"/>
      <c r="C853" s="79"/>
      <c r="D853" s="79"/>
      <c r="E853" s="75" t="s">
        <v>24</v>
      </c>
      <c r="F853" s="76"/>
      <c r="G853" s="116"/>
      <c r="H853" s="117"/>
      <c r="I853" s="124"/>
    </row>
    <row r="854" spans="1:13" ht="11.25" customHeight="1">
      <c r="E854" s="125" t="s">
        <v>38</v>
      </c>
      <c r="F854" s="126"/>
      <c r="G854" s="111"/>
      <c r="H854" s="112"/>
      <c r="J854" s="74"/>
      <c r="K854" s="74"/>
      <c r="L854" s="74"/>
      <c r="M854" s="74"/>
    </row>
    <row r="855" spans="1:13" ht="11.25" customHeight="1">
      <c r="A855" s="74" t="s">
        <v>89</v>
      </c>
      <c r="B855" s="128">
        <v>750</v>
      </c>
      <c r="C855" s="128">
        <v>75085</v>
      </c>
      <c r="D855" s="128">
        <v>4270</v>
      </c>
      <c r="E855" s="138" t="s">
        <v>188</v>
      </c>
      <c r="F855" s="172"/>
      <c r="G855" s="140">
        <v>10000</v>
      </c>
      <c r="H855" s="141">
        <v>9981.0300000000007</v>
      </c>
      <c r="I855" s="78">
        <f t="shared" ref="I855:I877" si="16">IF(SUM(G855=0)," ",(H855/G855))</f>
        <v>0.99810300000000007</v>
      </c>
      <c r="J855" s="74"/>
      <c r="K855" s="74"/>
      <c r="L855" s="74"/>
      <c r="M855" s="74"/>
    </row>
    <row r="856" spans="1:13" ht="11.25" customHeight="1">
      <c r="A856" s="74" t="s">
        <v>89</v>
      </c>
      <c r="B856" s="128">
        <v>801</v>
      </c>
      <c r="C856" s="128">
        <v>80101</v>
      </c>
      <c r="D856" s="128">
        <v>4270</v>
      </c>
      <c r="E856" s="138" t="s">
        <v>184</v>
      </c>
      <c r="F856" s="172"/>
      <c r="G856" s="140">
        <v>1160008</v>
      </c>
      <c r="H856" s="141">
        <v>1159523.6200000001</v>
      </c>
      <c r="I856" s="78">
        <f t="shared" si="16"/>
        <v>0.99958243391424895</v>
      </c>
      <c r="J856" s="74"/>
      <c r="K856" s="74"/>
      <c r="L856" s="74"/>
      <c r="M856" s="74"/>
    </row>
    <row r="857" spans="1:13" ht="11.25" hidden="1" customHeight="1">
      <c r="A857" s="74" t="s">
        <v>89</v>
      </c>
      <c r="B857" s="128">
        <v>801</v>
      </c>
      <c r="C857" s="128">
        <v>80103</v>
      </c>
      <c r="D857" s="128">
        <v>4270</v>
      </c>
      <c r="E857" s="138" t="s">
        <v>185</v>
      </c>
      <c r="F857" s="172"/>
      <c r="G857" s="140"/>
      <c r="H857" s="141"/>
      <c r="I857" s="78" t="str">
        <f t="shared" si="16"/>
        <v xml:space="preserve"> </v>
      </c>
      <c r="J857" s="74"/>
      <c r="K857" s="74"/>
      <c r="L857" s="74"/>
      <c r="M857" s="74"/>
    </row>
    <row r="858" spans="1:13" ht="11.25" customHeight="1">
      <c r="A858" s="74" t="s">
        <v>89</v>
      </c>
      <c r="B858" s="128">
        <v>801</v>
      </c>
      <c r="C858" s="128">
        <v>80104</v>
      </c>
      <c r="D858" s="128">
        <v>4270</v>
      </c>
      <c r="E858" s="138" t="s">
        <v>186</v>
      </c>
      <c r="F858" s="172"/>
      <c r="G858" s="140">
        <v>815600</v>
      </c>
      <c r="H858" s="141">
        <v>814314.06</v>
      </c>
      <c r="I858" s="78">
        <f t="shared" si="16"/>
        <v>0.998423320255027</v>
      </c>
      <c r="J858" s="74"/>
      <c r="K858" s="74"/>
      <c r="L858" s="74"/>
      <c r="M858" s="74"/>
    </row>
    <row r="859" spans="1:13" ht="11.25" hidden="1" customHeight="1">
      <c r="A859" s="74" t="s">
        <v>89</v>
      </c>
      <c r="B859" s="128">
        <v>801</v>
      </c>
      <c r="C859" s="128">
        <v>80105</v>
      </c>
      <c r="D859" s="128">
        <v>4270</v>
      </c>
      <c r="E859" s="138" t="s">
        <v>187</v>
      </c>
      <c r="F859" s="172"/>
      <c r="G859" s="140"/>
      <c r="H859" s="141"/>
      <c r="I859" s="78" t="str">
        <f t="shared" si="16"/>
        <v xml:space="preserve"> </v>
      </c>
      <c r="J859" s="74"/>
      <c r="K859" s="74"/>
      <c r="L859" s="74"/>
      <c r="M859" s="74"/>
    </row>
    <row r="860" spans="1:13" ht="11.25" hidden="1" customHeight="1">
      <c r="A860" s="74" t="s">
        <v>89</v>
      </c>
      <c r="B860" s="128">
        <v>801</v>
      </c>
      <c r="C860" s="128">
        <v>80107</v>
      </c>
      <c r="D860" s="128">
        <v>4270</v>
      </c>
      <c r="E860" s="138" t="s">
        <v>192</v>
      </c>
      <c r="F860" s="172"/>
      <c r="G860" s="140"/>
      <c r="H860" s="141"/>
      <c r="I860" s="78" t="str">
        <f>IF(SUM(G860=0)," ",(H860/G860))</f>
        <v xml:space="preserve"> </v>
      </c>
      <c r="J860" s="74"/>
      <c r="K860" s="74"/>
      <c r="L860" s="74"/>
      <c r="M860" s="74"/>
    </row>
    <row r="861" spans="1:13" ht="11.25" hidden="1" customHeight="1">
      <c r="A861" s="74" t="s">
        <v>89</v>
      </c>
      <c r="B861" s="128">
        <v>801</v>
      </c>
      <c r="C861" s="128">
        <v>80108</v>
      </c>
      <c r="D861" s="128">
        <v>4270</v>
      </c>
      <c r="E861" s="138" t="s">
        <v>433</v>
      </c>
      <c r="F861" s="172"/>
      <c r="G861" s="140"/>
      <c r="H861" s="141"/>
      <c r="J861" s="74"/>
      <c r="K861" s="74"/>
      <c r="L861" s="74"/>
      <c r="M861" s="74"/>
    </row>
    <row r="862" spans="1:13" ht="11.25" customHeight="1">
      <c r="A862" s="74" t="s">
        <v>89</v>
      </c>
      <c r="B862" s="128">
        <v>801</v>
      </c>
      <c r="C862" s="128">
        <v>80115</v>
      </c>
      <c r="D862" s="128">
        <v>4270</v>
      </c>
      <c r="E862" s="138" t="s">
        <v>257</v>
      </c>
      <c r="F862" s="172"/>
      <c r="G862" s="140">
        <v>581596</v>
      </c>
      <c r="H862" s="141">
        <v>581486.98</v>
      </c>
      <c r="I862" s="78">
        <f t="shared" si="16"/>
        <v>0.99981255029264293</v>
      </c>
      <c r="J862" s="74"/>
      <c r="K862" s="74"/>
      <c r="L862" s="74"/>
      <c r="M862" s="74"/>
    </row>
    <row r="863" spans="1:13" ht="11.25" hidden="1" customHeight="1">
      <c r="A863" s="74" t="s">
        <v>89</v>
      </c>
      <c r="B863" s="128">
        <v>801</v>
      </c>
      <c r="C863" s="128">
        <v>80116</v>
      </c>
      <c r="D863" s="128">
        <v>4270</v>
      </c>
      <c r="E863" s="187" t="s">
        <v>258</v>
      </c>
      <c r="F863" s="172"/>
      <c r="G863" s="140"/>
      <c r="H863" s="141"/>
      <c r="I863" s="78" t="str">
        <f t="shared" si="16"/>
        <v xml:space="preserve"> </v>
      </c>
      <c r="J863" s="74"/>
      <c r="K863" s="74"/>
      <c r="L863" s="74"/>
      <c r="M863" s="74"/>
    </row>
    <row r="864" spans="1:13" ht="11.25" hidden="1" customHeight="1">
      <c r="A864" s="74" t="s">
        <v>89</v>
      </c>
      <c r="B864" s="128">
        <v>801</v>
      </c>
      <c r="C864" s="128">
        <v>80117</v>
      </c>
      <c r="D864" s="128">
        <v>4270</v>
      </c>
      <c r="E864" s="187" t="s">
        <v>434</v>
      </c>
      <c r="F864" s="172"/>
      <c r="G864" s="140"/>
      <c r="H864" s="141"/>
      <c r="I864" s="78" t="str">
        <f t="shared" si="16"/>
        <v xml:space="preserve"> </v>
      </c>
      <c r="J864" s="74"/>
      <c r="K864" s="74"/>
      <c r="L864" s="74"/>
      <c r="M864" s="74"/>
    </row>
    <row r="865" spans="1:13" ht="11.25" hidden="1" customHeight="1">
      <c r="A865" s="74" t="s">
        <v>89</v>
      </c>
      <c r="B865" s="128">
        <v>801</v>
      </c>
      <c r="C865" s="128">
        <v>80118</v>
      </c>
      <c r="D865" s="128">
        <v>4270</v>
      </c>
      <c r="E865" s="187" t="s">
        <v>435</v>
      </c>
      <c r="F865" s="172"/>
      <c r="G865" s="140"/>
      <c r="H865" s="141"/>
      <c r="J865" s="74"/>
      <c r="K865" s="74"/>
      <c r="L865" s="74"/>
      <c r="M865" s="74"/>
    </row>
    <row r="866" spans="1:13" ht="11.25" customHeight="1">
      <c r="A866" s="74" t="s">
        <v>89</v>
      </c>
      <c r="B866" s="128">
        <v>801</v>
      </c>
      <c r="C866" s="128">
        <v>80120</v>
      </c>
      <c r="D866" s="128">
        <v>4270</v>
      </c>
      <c r="E866" s="138" t="s">
        <v>189</v>
      </c>
      <c r="F866" s="172"/>
      <c r="G866" s="140">
        <v>1071701</v>
      </c>
      <c r="H866" s="141">
        <v>1049605.42</v>
      </c>
      <c r="I866" s="78">
        <f t="shared" si="16"/>
        <v>0.9793827009585695</v>
      </c>
      <c r="J866" s="74"/>
      <c r="K866" s="74"/>
      <c r="L866" s="74"/>
      <c r="M866" s="74"/>
    </row>
    <row r="867" spans="1:13" ht="11.25" hidden="1" customHeight="1">
      <c r="A867" s="74" t="s">
        <v>89</v>
      </c>
      <c r="B867" s="128">
        <v>801</v>
      </c>
      <c r="C867" s="128">
        <v>80122</v>
      </c>
      <c r="D867" s="128">
        <v>4270</v>
      </c>
      <c r="E867" s="138" t="s">
        <v>436</v>
      </c>
      <c r="F867" s="172"/>
      <c r="G867" s="140"/>
      <c r="H867" s="141"/>
      <c r="J867" s="74"/>
      <c r="K867" s="74"/>
      <c r="L867" s="74"/>
      <c r="M867" s="74"/>
    </row>
    <row r="868" spans="1:13" ht="11.25" hidden="1" customHeight="1">
      <c r="A868" s="74" t="s">
        <v>89</v>
      </c>
      <c r="B868" s="128">
        <v>801</v>
      </c>
      <c r="C868" s="128">
        <v>80132</v>
      </c>
      <c r="D868" s="128">
        <v>4270</v>
      </c>
      <c r="E868" s="138" t="s">
        <v>190</v>
      </c>
      <c r="F868" s="172"/>
      <c r="G868" s="140"/>
      <c r="H868" s="141"/>
      <c r="I868" s="78" t="str">
        <f t="shared" si="16"/>
        <v xml:space="preserve"> </v>
      </c>
      <c r="J868" s="74"/>
      <c r="K868" s="74"/>
      <c r="L868" s="74"/>
      <c r="M868" s="74"/>
    </row>
    <row r="869" spans="1:13" ht="11.25" hidden="1" customHeight="1">
      <c r="A869" s="74" t="s">
        <v>89</v>
      </c>
      <c r="B869" s="128">
        <v>801</v>
      </c>
      <c r="C869" s="128">
        <v>80140</v>
      </c>
      <c r="D869" s="128">
        <v>4270</v>
      </c>
      <c r="E869" s="110" t="s">
        <v>362</v>
      </c>
      <c r="F869" s="172"/>
      <c r="G869" s="140"/>
      <c r="H869" s="141"/>
      <c r="I869" s="78" t="str">
        <f t="shared" si="16"/>
        <v xml:space="preserve"> </v>
      </c>
      <c r="J869" s="74"/>
      <c r="K869" s="74"/>
      <c r="L869" s="74"/>
      <c r="M869" s="74"/>
    </row>
    <row r="870" spans="1:13" ht="11.25" customHeight="1">
      <c r="A870" s="74" t="s">
        <v>89</v>
      </c>
      <c r="B870" s="128">
        <v>801</v>
      </c>
      <c r="C870" s="128">
        <v>80148</v>
      </c>
      <c r="D870" s="128">
        <v>4270</v>
      </c>
      <c r="E870" s="138" t="s">
        <v>191</v>
      </c>
      <c r="F870" s="172"/>
      <c r="G870" s="140">
        <v>4000</v>
      </c>
      <c r="H870" s="141">
        <v>3999</v>
      </c>
      <c r="I870" s="78">
        <f t="shared" si="16"/>
        <v>0.99975000000000003</v>
      </c>
      <c r="J870" s="74"/>
      <c r="K870" s="74"/>
      <c r="L870" s="74"/>
      <c r="M870" s="74"/>
    </row>
    <row r="871" spans="1:13" ht="33.75" customHeight="1">
      <c r="A871" s="74" t="s">
        <v>89</v>
      </c>
      <c r="B871" s="128">
        <v>801</v>
      </c>
      <c r="C871" s="128">
        <v>80149</v>
      </c>
      <c r="D871" s="128">
        <v>4270</v>
      </c>
      <c r="E871" s="187" t="s">
        <v>203</v>
      </c>
      <c r="F871" s="172"/>
      <c r="G871" s="140">
        <v>27040</v>
      </c>
      <c r="H871" s="141">
        <v>26929.599999999999</v>
      </c>
      <c r="I871" s="78">
        <f t="shared" si="16"/>
        <v>0.99591715976331352</v>
      </c>
      <c r="J871" s="74"/>
      <c r="K871" s="74"/>
      <c r="L871" s="74"/>
      <c r="M871" s="74"/>
    </row>
    <row r="872" spans="1:13" ht="22.5" hidden="1" customHeight="1">
      <c r="A872" s="74" t="s">
        <v>89</v>
      </c>
      <c r="B872" s="128">
        <v>801</v>
      </c>
      <c r="C872" s="128">
        <v>80150</v>
      </c>
      <c r="D872" s="128">
        <v>4270</v>
      </c>
      <c r="E872" s="138" t="s">
        <v>351</v>
      </c>
      <c r="F872" s="172"/>
      <c r="G872" s="140"/>
      <c r="H872" s="141"/>
      <c r="I872" s="78" t="str">
        <f t="shared" si="16"/>
        <v xml:space="preserve"> </v>
      </c>
      <c r="J872" s="74"/>
      <c r="K872" s="74"/>
      <c r="L872" s="74"/>
      <c r="M872" s="74"/>
    </row>
    <row r="873" spans="1:13" ht="56.25" hidden="1" customHeight="1">
      <c r="A873" s="74" t="s">
        <v>89</v>
      </c>
      <c r="B873" s="128">
        <v>801</v>
      </c>
      <c r="C873" s="128">
        <v>80152</v>
      </c>
      <c r="D873" s="128">
        <v>4270</v>
      </c>
      <c r="E873" s="110" t="s">
        <v>261</v>
      </c>
      <c r="F873" s="172"/>
      <c r="G873" s="140"/>
      <c r="H873" s="141"/>
      <c r="I873" s="78" t="str">
        <f t="shared" si="16"/>
        <v xml:space="preserve"> </v>
      </c>
      <c r="J873" s="74"/>
      <c r="K873" s="74"/>
      <c r="L873" s="74"/>
      <c r="M873" s="74"/>
    </row>
    <row r="874" spans="1:13" ht="11.25" hidden="1" customHeight="1">
      <c r="A874" s="74" t="s">
        <v>89</v>
      </c>
      <c r="B874" s="128">
        <v>854</v>
      </c>
      <c r="C874" s="128">
        <v>85404</v>
      </c>
      <c r="D874" s="128">
        <v>4270</v>
      </c>
      <c r="E874" s="138" t="s">
        <v>193</v>
      </c>
      <c r="F874" s="172"/>
      <c r="G874" s="140"/>
      <c r="H874" s="141"/>
      <c r="I874" s="78" t="str">
        <f t="shared" si="16"/>
        <v xml:space="preserve"> </v>
      </c>
      <c r="J874" s="74"/>
      <c r="K874" s="74"/>
      <c r="L874" s="74"/>
      <c r="M874" s="74"/>
    </row>
    <row r="875" spans="1:13" ht="11.25" customHeight="1">
      <c r="A875" s="74" t="s">
        <v>89</v>
      </c>
      <c r="B875" s="128">
        <v>854</v>
      </c>
      <c r="C875" s="128">
        <v>85406</v>
      </c>
      <c r="D875" s="128">
        <v>4270</v>
      </c>
      <c r="E875" s="138" t="s">
        <v>194</v>
      </c>
      <c r="F875" s="172"/>
      <c r="G875" s="140">
        <v>30100</v>
      </c>
      <c r="H875" s="141">
        <v>29539.47</v>
      </c>
      <c r="I875" s="78">
        <f t="shared" si="16"/>
        <v>0.98137774086378737</v>
      </c>
      <c r="J875" s="74"/>
      <c r="K875" s="74"/>
      <c r="L875" s="74"/>
      <c r="M875" s="74"/>
    </row>
    <row r="876" spans="1:13" ht="11.25" customHeight="1">
      <c r="A876" s="74" t="s">
        <v>89</v>
      </c>
      <c r="B876" s="128">
        <v>854</v>
      </c>
      <c r="C876" s="128">
        <v>85407</v>
      </c>
      <c r="D876" s="128">
        <v>4270</v>
      </c>
      <c r="E876" s="138" t="s">
        <v>195</v>
      </c>
      <c r="F876" s="172"/>
      <c r="G876" s="140">
        <v>27200</v>
      </c>
      <c r="H876" s="141">
        <v>25907.1</v>
      </c>
      <c r="I876" s="78">
        <f>IF(SUM(G876=0)," ",(H876/G876))</f>
        <v>0.95246691176470588</v>
      </c>
      <c r="J876" s="74"/>
      <c r="K876" s="74"/>
      <c r="L876" s="74"/>
      <c r="M876" s="74"/>
    </row>
    <row r="877" spans="1:13" ht="11.25" customHeight="1">
      <c r="A877" s="74" t="s">
        <v>89</v>
      </c>
      <c r="B877" s="128">
        <v>854</v>
      </c>
      <c r="C877" s="128">
        <v>85410</v>
      </c>
      <c r="D877" s="128">
        <v>4270</v>
      </c>
      <c r="E877" s="138" t="s">
        <v>196</v>
      </c>
      <c r="F877" s="172"/>
      <c r="G877" s="140"/>
      <c r="H877" s="141"/>
      <c r="I877" s="78" t="str">
        <f t="shared" si="16"/>
        <v xml:space="preserve"> </v>
      </c>
      <c r="J877" s="74"/>
      <c r="K877" s="74"/>
      <c r="L877" s="74"/>
      <c r="M877" s="74"/>
    </row>
    <row r="878" spans="1:13" s="74" customFormat="1" ht="6" customHeight="1">
      <c r="A878" s="173"/>
      <c r="B878" s="151"/>
      <c r="C878" s="151"/>
      <c r="D878" s="151"/>
      <c r="E878" s="110" t="s">
        <v>24</v>
      </c>
      <c r="F878" s="76"/>
      <c r="G878" s="116"/>
      <c r="H878" s="117"/>
      <c r="I878" s="124"/>
    </row>
    <row r="879" spans="1:13" ht="11.25" customHeight="1">
      <c r="A879" s="173"/>
      <c r="B879" s="151"/>
      <c r="C879" s="151"/>
      <c r="D879" s="151"/>
      <c r="E879" s="114" t="s">
        <v>452</v>
      </c>
      <c r="F879" s="115"/>
      <c r="G879" s="111">
        <f>SUM(G882:G904)</f>
        <v>2094430</v>
      </c>
      <c r="H879" s="112">
        <f>SUM(H882:H904)</f>
        <v>2094429.28</v>
      </c>
      <c r="I879" s="78">
        <f t="shared" ref="I879:I909" si="17">IF(SUM(G879=0)," ",(H879/G879))</f>
        <v>0.99999965623105092</v>
      </c>
      <c r="J879" s="74"/>
      <c r="K879" s="74"/>
      <c r="L879" s="74"/>
      <c r="M879" s="74"/>
    </row>
    <row r="880" spans="1:13" ht="6" customHeight="1">
      <c r="A880" s="173"/>
      <c r="B880" s="151"/>
      <c r="C880" s="151"/>
      <c r="D880" s="151"/>
      <c r="E880" s="75" t="s">
        <v>24</v>
      </c>
      <c r="G880" s="111"/>
      <c r="H880" s="112"/>
      <c r="I880" s="113"/>
      <c r="J880" s="74"/>
      <c r="K880" s="74"/>
      <c r="L880" s="74"/>
      <c r="M880" s="74"/>
    </row>
    <row r="881" spans="1:13" ht="11.25" customHeight="1">
      <c r="A881" s="173"/>
      <c r="B881" s="151"/>
      <c r="C881" s="151"/>
      <c r="D881" s="151"/>
      <c r="E881" s="125" t="s">
        <v>38</v>
      </c>
      <c r="F881" s="126"/>
      <c r="G881" s="111"/>
      <c r="H881" s="112"/>
      <c r="I881" s="113"/>
      <c r="J881" s="74"/>
      <c r="K881" s="74"/>
      <c r="L881" s="74"/>
      <c r="M881" s="74"/>
    </row>
    <row r="882" spans="1:13" ht="11.25" customHeight="1">
      <c r="A882" s="74" t="s">
        <v>89</v>
      </c>
      <c r="B882" s="233" t="s">
        <v>363</v>
      </c>
      <c r="C882" s="233" t="s">
        <v>276</v>
      </c>
      <c r="D882" s="233" t="s">
        <v>364</v>
      </c>
      <c r="E882" s="138" t="s">
        <v>188</v>
      </c>
      <c r="F882" s="172"/>
      <c r="G882" s="140"/>
      <c r="H882" s="141"/>
      <c r="I882" s="78" t="str">
        <f t="shared" ref="I882:I904" si="18">IF(SUM(G882=0)," ",(H882/G882))</f>
        <v xml:space="preserve"> </v>
      </c>
      <c r="J882" s="74"/>
      <c r="K882" s="74"/>
      <c r="L882" s="74"/>
      <c r="M882" s="74"/>
    </row>
    <row r="883" spans="1:13" ht="11.25" customHeight="1">
      <c r="A883" s="74" t="s">
        <v>89</v>
      </c>
      <c r="B883" s="128">
        <v>801</v>
      </c>
      <c r="C883" s="128">
        <v>80101</v>
      </c>
      <c r="D883" s="128">
        <v>4270</v>
      </c>
      <c r="E883" s="138" t="s">
        <v>184</v>
      </c>
      <c r="F883" s="172"/>
      <c r="G883" s="140">
        <v>792091</v>
      </c>
      <c r="H883" s="141">
        <v>792090.28</v>
      </c>
      <c r="I883" s="78">
        <f t="shared" si="18"/>
        <v>0.99999909101353257</v>
      </c>
      <c r="J883" s="74"/>
      <c r="K883" s="74"/>
      <c r="L883" s="74"/>
      <c r="M883" s="74"/>
    </row>
    <row r="884" spans="1:13" ht="11.25" customHeight="1">
      <c r="A884" s="74" t="s">
        <v>89</v>
      </c>
      <c r="B884" s="128">
        <v>801</v>
      </c>
      <c r="C884" s="128">
        <v>80103</v>
      </c>
      <c r="D884" s="128">
        <v>4270</v>
      </c>
      <c r="E884" s="138" t="s">
        <v>185</v>
      </c>
      <c r="F884" s="172"/>
      <c r="G884" s="140">
        <v>399000</v>
      </c>
      <c r="H884" s="141">
        <v>399000</v>
      </c>
      <c r="I884" s="78">
        <f t="shared" si="18"/>
        <v>1</v>
      </c>
      <c r="J884" s="74"/>
      <c r="K884" s="74"/>
      <c r="L884" s="74"/>
      <c r="M884" s="74"/>
    </row>
    <row r="885" spans="1:13" ht="11.25" hidden="1" customHeight="1">
      <c r="A885" s="74" t="s">
        <v>89</v>
      </c>
      <c r="B885" s="128">
        <v>801</v>
      </c>
      <c r="C885" s="128">
        <v>80104</v>
      </c>
      <c r="D885" s="128">
        <v>4270</v>
      </c>
      <c r="E885" s="138" t="s">
        <v>186</v>
      </c>
      <c r="F885" s="172"/>
      <c r="G885" s="140"/>
      <c r="H885" s="141"/>
      <c r="I885" s="78" t="str">
        <f t="shared" si="18"/>
        <v xml:space="preserve"> </v>
      </c>
      <c r="J885" s="74"/>
      <c r="K885" s="74"/>
      <c r="L885" s="74"/>
      <c r="M885" s="74"/>
    </row>
    <row r="886" spans="1:13" ht="11.25" hidden="1" customHeight="1">
      <c r="A886" s="74" t="s">
        <v>89</v>
      </c>
      <c r="B886" s="128">
        <v>801</v>
      </c>
      <c r="C886" s="128">
        <v>80105</v>
      </c>
      <c r="D886" s="128">
        <v>4270</v>
      </c>
      <c r="E886" s="138" t="s">
        <v>187</v>
      </c>
      <c r="F886" s="172"/>
      <c r="G886" s="140"/>
      <c r="H886" s="141"/>
      <c r="I886" s="78" t="str">
        <f t="shared" si="18"/>
        <v xml:space="preserve"> </v>
      </c>
      <c r="J886" s="74"/>
      <c r="K886" s="74"/>
      <c r="L886" s="74"/>
      <c r="M886" s="74"/>
    </row>
    <row r="887" spans="1:13" ht="11.25" hidden="1" customHeight="1">
      <c r="A887" s="74" t="s">
        <v>89</v>
      </c>
      <c r="B887" s="128">
        <v>801</v>
      </c>
      <c r="C887" s="128">
        <v>80107</v>
      </c>
      <c r="D887" s="128">
        <v>4270</v>
      </c>
      <c r="E887" s="138" t="s">
        <v>192</v>
      </c>
      <c r="F887" s="172"/>
      <c r="G887" s="140"/>
      <c r="H887" s="141"/>
      <c r="I887" s="78" t="str">
        <f>IF(SUM(G887=0)," ",(H887/G887))</f>
        <v xml:space="preserve"> </v>
      </c>
      <c r="J887" s="74"/>
      <c r="K887" s="74"/>
      <c r="L887" s="74"/>
      <c r="M887" s="74"/>
    </row>
    <row r="888" spans="1:13" ht="11.25" hidden="1" customHeight="1">
      <c r="A888" s="74" t="s">
        <v>89</v>
      </c>
      <c r="B888" s="128">
        <v>801</v>
      </c>
      <c r="C888" s="128">
        <v>80108</v>
      </c>
      <c r="D888" s="128">
        <v>4270</v>
      </c>
      <c r="E888" s="138" t="s">
        <v>433</v>
      </c>
      <c r="F888" s="172"/>
      <c r="G888" s="140"/>
      <c r="H888" s="141"/>
      <c r="J888" s="74"/>
      <c r="K888" s="74"/>
      <c r="L888" s="74"/>
      <c r="M888" s="74"/>
    </row>
    <row r="889" spans="1:13" ht="11.25" hidden="1" customHeight="1">
      <c r="A889" s="74" t="s">
        <v>89</v>
      </c>
      <c r="B889" s="128">
        <v>801</v>
      </c>
      <c r="C889" s="128">
        <v>80115</v>
      </c>
      <c r="D889" s="128">
        <v>4270</v>
      </c>
      <c r="E889" s="138" t="s">
        <v>257</v>
      </c>
      <c r="F889" s="172"/>
      <c r="G889" s="140"/>
      <c r="H889" s="141"/>
      <c r="I889" s="78" t="str">
        <f t="shared" si="18"/>
        <v xml:space="preserve"> </v>
      </c>
      <c r="J889" s="74"/>
      <c r="K889" s="74"/>
      <c r="L889" s="74"/>
      <c r="M889" s="74"/>
    </row>
    <row r="890" spans="1:13" ht="11.25" hidden="1" customHeight="1">
      <c r="A890" s="74" t="s">
        <v>89</v>
      </c>
      <c r="B890" s="128">
        <v>801</v>
      </c>
      <c r="C890" s="128">
        <v>80116</v>
      </c>
      <c r="D890" s="128">
        <v>4270</v>
      </c>
      <c r="E890" s="187" t="s">
        <v>258</v>
      </c>
      <c r="F890" s="172"/>
      <c r="G890" s="140"/>
      <c r="H890" s="141"/>
      <c r="I890" s="78" t="str">
        <f t="shared" si="18"/>
        <v xml:space="preserve"> </v>
      </c>
      <c r="J890" s="74"/>
      <c r="K890" s="74"/>
      <c r="L890" s="74"/>
      <c r="M890" s="74"/>
    </row>
    <row r="891" spans="1:13" ht="11.25" hidden="1" customHeight="1">
      <c r="A891" s="74" t="s">
        <v>89</v>
      </c>
      <c r="B891" s="128">
        <v>801</v>
      </c>
      <c r="C891" s="128">
        <v>80117</v>
      </c>
      <c r="D891" s="128">
        <v>4270</v>
      </c>
      <c r="E891" s="187" t="s">
        <v>434</v>
      </c>
      <c r="F891" s="172"/>
      <c r="G891" s="140"/>
      <c r="H891" s="141"/>
      <c r="I891" s="78" t="str">
        <f t="shared" si="18"/>
        <v xml:space="preserve"> </v>
      </c>
      <c r="J891" s="74"/>
      <c r="K891" s="74"/>
      <c r="L891" s="74"/>
      <c r="M891" s="74"/>
    </row>
    <row r="892" spans="1:13" ht="11.25" hidden="1" customHeight="1">
      <c r="A892" s="74" t="s">
        <v>89</v>
      </c>
      <c r="B892" s="128">
        <v>801</v>
      </c>
      <c r="C892" s="128">
        <v>80118</v>
      </c>
      <c r="D892" s="128">
        <v>4270</v>
      </c>
      <c r="E892" s="187" t="s">
        <v>435</v>
      </c>
      <c r="F892" s="172"/>
      <c r="G892" s="140"/>
      <c r="H892" s="141"/>
      <c r="J892" s="74"/>
      <c r="K892" s="74"/>
      <c r="L892" s="74"/>
      <c r="M892" s="74"/>
    </row>
    <row r="893" spans="1:13" ht="11.25" customHeight="1">
      <c r="A893" s="74" t="s">
        <v>89</v>
      </c>
      <c r="B893" s="128">
        <v>801</v>
      </c>
      <c r="C893" s="128">
        <v>80120</v>
      </c>
      <c r="D893" s="128">
        <v>4270</v>
      </c>
      <c r="E893" s="138" t="s">
        <v>189</v>
      </c>
      <c r="F893" s="172"/>
      <c r="G893" s="140">
        <v>903339</v>
      </c>
      <c r="H893" s="141">
        <v>903339</v>
      </c>
      <c r="I893" s="78">
        <f t="shared" si="18"/>
        <v>1</v>
      </c>
      <c r="J893" s="74"/>
      <c r="K893" s="74"/>
      <c r="L893" s="74"/>
      <c r="M893" s="74"/>
    </row>
    <row r="894" spans="1:13" ht="11.25" hidden="1" customHeight="1">
      <c r="A894" s="74" t="s">
        <v>89</v>
      </c>
      <c r="B894" s="128">
        <v>801</v>
      </c>
      <c r="C894" s="128">
        <v>80122</v>
      </c>
      <c r="D894" s="128">
        <v>4270</v>
      </c>
      <c r="E894" s="138" t="s">
        <v>436</v>
      </c>
      <c r="F894" s="172"/>
      <c r="G894" s="140"/>
      <c r="H894" s="141"/>
      <c r="J894" s="74"/>
      <c r="K894" s="74"/>
      <c r="L894" s="74"/>
      <c r="M894" s="74"/>
    </row>
    <row r="895" spans="1:13" ht="11.25" hidden="1" customHeight="1">
      <c r="A895" s="74" t="s">
        <v>89</v>
      </c>
      <c r="B895" s="128">
        <v>801</v>
      </c>
      <c r="C895" s="128">
        <v>80132</v>
      </c>
      <c r="D895" s="128">
        <v>4270</v>
      </c>
      <c r="E895" s="138" t="s">
        <v>190</v>
      </c>
      <c r="F895" s="172"/>
      <c r="G895" s="140"/>
      <c r="H895" s="141"/>
      <c r="I895" s="78" t="str">
        <f t="shared" si="18"/>
        <v xml:space="preserve"> </v>
      </c>
      <c r="J895" s="74"/>
      <c r="K895" s="74"/>
      <c r="L895" s="74"/>
      <c r="M895" s="74"/>
    </row>
    <row r="896" spans="1:13" ht="11.25" hidden="1" customHeight="1">
      <c r="A896" s="74" t="s">
        <v>89</v>
      </c>
      <c r="B896" s="128">
        <v>801</v>
      </c>
      <c r="C896" s="128">
        <v>80140</v>
      </c>
      <c r="D896" s="128">
        <v>4270</v>
      </c>
      <c r="E896" s="110" t="s">
        <v>362</v>
      </c>
      <c r="F896" s="172"/>
      <c r="G896" s="140"/>
      <c r="H896" s="141"/>
      <c r="I896" s="78" t="str">
        <f t="shared" si="18"/>
        <v xml:space="preserve"> </v>
      </c>
      <c r="J896" s="74"/>
      <c r="K896" s="74"/>
      <c r="L896" s="74"/>
      <c r="M896" s="74"/>
    </row>
    <row r="897" spans="1:13" ht="11.25" hidden="1" customHeight="1">
      <c r="A897" s="74" t="s">
        <v>89</v>
      </c>
      <c r="B897" s="128">
        <v>801</v>
      </c>
      <c r="C897" s="128">
        <v>80148</v>
      </c>
      <c r="D897" s="128">
        <v>4270</v>
      </c>
      <c r="E897" s="138" t="s">
        <v>191</v>
      </c>
      <c r="F897" s="172"/>
      <c r="G897" s="140"/>
      <c r="H897" s="141"/>
      <c r="I897" s="78" t="str">
        <f t="shared" si="18"/>
        <v xml:space="preserve"> </v>
      </c>
      <c r="J897" s="74"/>
      <c r="K897" s="74"/>
      <c r="L897" s="74"/>
      <c r="M897" s="74"/>
    </row>
    <row r="898" spans="1:13" ht="33.75" hidden="1" customHeight="1">
      <c r="A898" s="74" t="s">
        <v>89</v>
      </c>
      <c r="B898" s="128">
        <v>801</v>
      </c>
      <c r="C898" s="128">
        <v>80149</v>
      </c>
      <c r="D898" s="128">
        <v>4270</v>
      </c>
      <c r="E898" s="187" t="s">
        <v>203</v>
      </c>
      <c r="F898" s="172"/>
      <c r="G898" s="140"/>
      <c r="H898" s="141"/>
      <c r="I898" s="78" t="str">
        <f t="shared" si="18"/>
        <v xml:space="preserve"> </v>
      </c>
      <c r="J898" s="74"/>
      <c r="K898" s="74"/>
      <c r="L898" s="74"/>
      <c r="M898" s="74"/>
    </row>
    <row r="899" spans="1:13" ht="22.5" hidden="1" customHeight="1">
      <c r="A899" s="74" t="s">
        <v>89</v>
      </c>
      <c r="B899" s="128">
        <v>801</v>
      </c>
      <c r="C899" s="128">
        <v>80150</v>
      </c>
      <c r="D899" s="128">
        <v>4270</v>
      </c>
      <c r="E899" s="138" t="s">
        <v>351</v>
      </c>
      <c r="F899" s="172"/>
      <c r="G899" s="140"/>
      <c r="H899" s="141"/>
      <c r="I899" s="78" t="str">
        <f t="shared" si="18"/>
        <v xml:space="preserve"> </v>
      </c>
      <c r="J899" s="74"/>
      <c r="K899" s="74"/>
      <c r="L899" s="74"/>
      <c r="M899" s="74"/>
    </row>
    <row r="900" spans="1:13" ht="55.5" hidden="1" customHeight="1">
      <c r="A900" s="74" t="s">
        <v>89</v>
      </c>
      <c r="B900" s="128">
        <v>801</v>
      </c>
      <c r="C900" s="128">
        <v>80152</v>
      </c>
      <c r="D900" s="128">
        <v>4270</v>
      </c>
      <c r="E900" s="110" t="s">
        <v>261</v>
      </c>
      <c r="F900" s="172"/>
      <c r="G900" s="140"/>
      <c r="H900" s="141"/>
      <c r="I900" s="78" t="str">
        <f t="shared" si="18"/>
        <v xml:space="preserve"> </v>
      </c>
      <c r="J900" s="74"/>
      <c r="K900" s="74"/>
      <c r="L900" s="74"/>
      <c r="M900" s="74"/>
    </row>
    <row r="901" spans="1:13" ht="11.25" hidden="1" customHeight="1">
      <c r="A901" s="74" t="s">
        <v>89</v>
      </c>
      <c r="B901" s="128">
        <v>854</v>
      </c>
      <c r="C901" s="128">
        <v>85404</v>
      </c>
      <c r="D901" s="128">
        <v>4270</v>
      </c>
      <c r="E901" s="138" t="s">
        <v>193</v>
      </c>
      <c r="F901" s="172"/>
      <c r="G901" s="140"/>
      <c r="H901" s="141"/>
      <c r="I901" s="78" t="str">
        <f t="shared" si="18"/>
        <v xml:space="preserve"> </v>
      </c>
      <c r="J901" s="74"/>
      <c r="K901" s="74"/>
      <c r="L901" s="74"/>
      <c r="M901" s="74"/>
    </row>
    <row r="902" spans="1:13" ht="11.25" hidden="1" customHeight="1">
      <c r="A902" s="74" t="s">
        <v>89</v>
      </c>
      <c r="B902" s="128">
        <v>854</v>
      </c>
      <c r="C902" s="128">
        <v>85406</v>
      </c>
      <c r="D902" s="128">
        <v>4270</v>
      </c>
      <c r="E902" s="138" t="s">
        <v>194</v>
      </c>
      <c r="F902" s="172"/>
      <c r="G902" s="140"/>
      <c r="H902" s="141"/>
      <c r="I902" s="78" t="str">
        <f t="shared" si="18"/>
        <v xml:space="preserve"> </v>
      </c>
      <c r="J902" s="74"/>
      <c r="K902" s="74"/>
      <c r="L902" s="74"/>
      <c r="M902" s="74"/>
    </row>
    <row r="903" spans="1:13" ht="11.25" hidden="1" customHeight="1">
      <c r="A903" s="74" t="s">
        <v>89</v>
      </c>
      <c r="B903" s="128">
        <v>854</v>
      </c>
      <c r="C903" s="128">
        <v>85407</v>
      </c>
      <c r="D903" s="128">
        <v>4270</v>
      </c>
      <c r="E903" s="138" t="s">
        <v>195</v>
      </c>
      <c r="F903" s="172"/>
      <c r="G903" s="140"/>
      <c r="H903" s="141"/>
      <c r="I903" s="78" t="str">
        <f t="shared" si="18"/>
        <v xml:space="preserve"> </v>
      </c>
      <c r="J903" s="74"/>
      <c r="K903" s="74"/>
      <c r="L903" s="74"/>
      <c r="M903" s="74"/>
    </row>
    <row r="904" spans="1:13" ht="11.25" hidden="1" customHeight="1">
      <c r="A904" s="74" t="s">
        <v>89</v>
      </c>
      <c r="B904" s="128">
        <v>854</v>
      </c>
      <c r="C904" s="128">
        <v>85410</v>
      </c>
      <c r="D904" s="128">
        <v>4270</v>
      </c>
      <c r="E904" s="138" t="s">
        <v>196</v>
      </c>
      <c r="F904" s="172"/>
      <c r="G904" s="140"/>
      <c r="H904" s="141"/>
      <c r="I904" s="78" t="str">
        <f t="shared" si="18"/>
        <v xml:space="preserve"> </v>
      </c>
      <c r="J904" s="74"/>
      <c r="K904" s="74"/>
      <c r="L904" s="74"/>
      <c r="M904" s="74"/>
    </row>
    <row r="905" spans="1:13" ht="6" customHeight="1">
      <c r="B905" s="128"/>
      <c r="C905" s="128"/>
      <c r="D905" s="128"/>
      <c r="E905" s="138"/>
      <c r="F905" s="172"/>
      <c r="G905" s="111"/>
      <c r="H905" s="112"/>
      <c r="I905" s="133"/>
      <c r="J905" s="74"/>
      <c r="K905" s="74"/>
      <c r="L905" s="74"/>
      <c r="M905" s="74"/>
    </row>
    <row r="906" spans="1:13" ht="11.25" customHeight="1">
      <c r="E906" s="125" t="s">
        <v>48</v>
      </c>
      <c r="F906" s="172"/>
      <c r="G906" s="111"/>
      <c r="H906" s="112"/>
      <c r="I906" s="113"/>
      <c r="J906" s="74"/>
      <c r="K906" s="74"/>
      <c r="L906" s="74"/>
      <c r="M906" s="74"/>
    </row>
    <row r="907" spans="1:13" ht="11.25" customHeight="1">
      <c r="E907" s="152" t="s">
        <v>415</v>
      </c>
      <c r="F907" s="172"/>
      <c r="G907" s="111"/>
      <c r="H907" s="112"/>
      <c r="I907" s="113"/>
      <c r="J907" s="74"/>
      <c r="K907" s="74"/>
      <c r="L907" s="74"/>
      <c r="M907" s="74"/>
    </row>
    <row r="908" spans="1:13" ht="6" customHeight="1">
      <c r="E908" s="145"/>
      <c r="F908" s="172"/>
      <c r="G908" s="111"/>
      <c r="H908" s="112"/>
      <c r="I908" s="113"/>
      <c r="J908" s="74"/>
      <c r="K908" s="74"/>
      <c r="L908" s="74"/>
      <c r="M908" s="74"/>
    </row>
    <row r="909" spans="1:13" ht="11.25" customHeight="1">
      <c r="A909" s="104" t="s">
        <v>91</v>
      </c>
      <c r="B909" s="104"/>
      <c r="C909" s="104"/>
      <c r="D909" s="104" t="s">
        <v>181</v>
      </c>
      <c r="E909" s="105" t="s">
        <v>92</v>
      </c>
      <c r="F909" s="106"/>
      <c r="G909" s="107">
        <v>1404696</v>
      </c>
      <c r="H909" s="108">
        <v>1309277.5</v>
      </c>
      <c r="I909" s="109">
        <f t="shared" si="17"/>
        <v>0.93207177923194773</v>
      </c>
      <c r="J909" s="74"/>
      <c r="K909" s="74"/>
      <c r="L909" s="74"/>
      <c r="M909" s="74"/>
    </row>
    <row r="910" spans="1:13" s="74" customFormat="1" ht="6" customHeight="1">
      <c r="A910" s="79"/>
      <c r="B910" s="79"/>
      <c r="C910" s="79"/>
      <c r="D910" s="79"/>
      <c r="E910" s="114" t="s">
        <v>24</v>
      </c>
      <c r="F910" s="115"/>
      <c r="G910" s="120"/>
      <c r="H910" s="121"/>
      <c r="I910" s="122"/>
    </row>
    <row r="911" spans="1:13" s="74" customFormat="1" ht="11.25" customHeight="1">
      <c r="A911" s="79"/>
      <c r="B911" s="79"/>
      <c r="C911" s="79"/>
      <c r="D911" s="79"/>
      <c r="E911" s="114" t="s">
        <v>155</v>
      </c>
      <c r="F911" s="115"/>
      <c r="G911" s="120"/>
      <c r="H911" s="121"/>
      <c r="I911" s="122"/>
    </row>
    <row r="912" spans="1:13" ht="6" customHeight="1">
      <c r="E912" s="110" t="s">
        <v>24</v>
      </c>
      <c r="G912" s="111"/>
      <c r="H912" s="112"/>
      <c r="J912" s="74"/>
      <c r="K912" s="74"/>
      <c r="L912" s="74"/>
      <c r="M912" s="74"/>
    </row>
    <row r="913" spans="1:13" ht="11.25" customHeight="1">
      <c r="E913" s="110" t="s">
        <v>365</v>
      </c>
      <c r="G913" s="111"/>
      <c r="H913" s="112"/>
      <c r="J913" s="74"/>
      <c r="K913" s="74"/>
      <c r="L913" s="74"/>
      <c r="M913" s="74"/>
    </row>
    <row r="914" spans="1:13" ht="6" customHeight="1">
      <c r="G914" s="111"/>
      <c r="H914" s="112"/>
      <c r="J914" s="74"/>
      <c r="K914" s="74"/>
      <c r="L914" s="74"/>
      <c r="M914" s="74"/>
    </row>
    <row r="915" spans="1:13" ht="11.25" customHeight="1">
      <c r="E915" s="114" t="s">
        <v>140</v>
      </c>
      <c r="F915" s="115"/>
      <c r="G915" s="116"/>
      <c r="H915" s="117"/>
      <c r="I915" s="124"/>
      <c r="J915" s="74"/>
      <c r="K915" s="74"/>
      <c r="L915" s="74"/>
      <c r="M915" s="74"/>
    </row>
    <row r="916" spans="1:13" s="74" customFormat="1" ht="6" customHeight="1">
      <c r="A916" s="79"/>
      <c r="B916" s="79"/>
      <c r="C916" s="79"/>
      <c r="D916" s="79"/>
      <c r="E916" s="110" t="s">
        <v>24</v>
      </c>
      <c r="F916" s="76"/>
      <c r="G916" s="111"/>
      <c r="H916" s="112"/>
      <c r="I916" s="78"/>
    </row>
    <row r="917" spans="1:13" s="74" customFormat="1" ht="11.25" customHeight="1">
      <c r="A917" s="79"/>
      <c r="B917" s="79"/>
      <c r="C917" s="79"/>
      <c r="D917" s="79"/>
      <c r="E917" s="114" t="s">
        <v>135</v>
      </c>
      <c r="F917" s="115"/>
      <c r="G917" s="120"/>
      <c r="H917" s="121"/>
      <c r="I917" s="122"/>
    </row>
    <row r="918" spans="1:13" s="74" customFormat="1" ht="6" customHeight="1">
      <c r="A918" s="79"/>
      <c r="B918" s="79"/>
      <c r="C918" s="79"/>
      <c r="D918" s="79"/>
      <c r="E918" s="75" t="s">
        <v>24</v>
      </c>
      <c r="F918" s="76"/>
      <c r="G918" s="116"/>
      <c r="H918" s="117"/>
      <c r="I918" s="124"/>
    </row>
    <row r="919" spans="1:13" s="74" customFormat="1">
      <c r="A919" s="79"/>
      <c r="B919" s="79"/>
      <c r="C919" s="79"/>
      <c r="D919" s="79"/>
      <c r="E919" s="125" t="s">
        <v>48</v>
      </c>
      <c r="F919" s="76"/>
      <c r="G919" s="116"/>
      <c r="H919" s="117"/>
      <c r="I919" s="124"/>
    </row>
    <row r="920" spans="1:13" s="74" customFormat="1" ht="22.5">
      <c r="A920" s="79"/>
      <c r="B920" s="79"/>
      <c r="C920" s="79"/>
      <c r="D920" s="79"/>
      <c r="E920" s="152" t="s">
        <v>406</v>
      </c>
      <c r="F920" s="76"/>
      <c r="G920" s="116"/>
      <c r="H920" s="117"/>
      <c r="I920" s="124"/>
    </row>
    <row r="921" spans="1:13" s="74" customFormat="1" ht="6" customHeight="1">
      <c r="A921" s="79"/>
      <c r="B921" s="79"/>
      <c r="C921" s="79"/>
      <c r="D921" s="79"/>
      <c r="E921" s="75"/>
      <c r="F921" s="76"/>
      <c r="G921" s="116"/>
      <c r="H921" s="117"/>
      <c r="I921" s="124"/>
    </row>
    <row r="922" spans="1:13" ht="11.25" customHeight="1">
      <c r="A922" s="104" t="s">
        <v>93</v>
      </c>
      <c r="B922" s="104"/>
      <c r="C922" s="104"/>
      <c r="D922" s="104" t="s">
        <v>181</v>
      </c>
      <c r="E922" s="105" t="s">
        <v>94</v>
      </c>
      <c r="F922" s="106"/>
      <c r="G922" s="107">
        <f>SUM(G928,G930)</f>
        <v>775000</v>
      </c>
      <c r="H922" s="108">
        <f>SUM(H928,H930)</f>
        <v>635299.75</v>
      </c>
      <c r="I922" s="109">
        <f t="shared" ref="I922:I983" si="19">IF(SUM(G922=0)," ",(H922/G922))</f>
        <v>0.81974161290322578</v>
      </c>
      <c r="J922" s="74"/>
      <c r="K922" s="74"/>
      <c r="L922" s="74"/>
      <c r="M922" s="74"/>
    </row>
    <row r="923" spans="1:13" s="74" customFormat="1" ht="6" customHeight="1">
      <c r="A923" s="151"/>
      <c r="B923" s="151"/>
      <c r="C923" s="151"/>
      <c r="D923" s="151"/>
      <c r="E923" s="114" t="s">
        <v>24</v>
      </c>
      <c r="F923" s="76"/>
      <c r="G923" s="116"/>
      <c r="H923" s="117"/>
      <c r="I923" s="124"/>
    </row>
    <row r="924" spans="1:13" s="74" customFormat="1" ht="11.25" customHeight="1">
      <c r="A924" s="151"/>
      <c r="B924" s="151"/>
      <c r="C924" s="151"/>
      <c r="D924" s="151"/>
      <c r="E924" s="114" t="s">
        <v>156</v>
      </c>
      <c r="F924" s="76"/>
      <c r="G924" s="116"/>
      <c r="H924" s="117"/>
      <c r="I924" s="124"/>
    </row>
    <row r="925" spans="1:13" ht="6" customHeight="1">
      <c r="A925" s="151"/>
      <c r="B925" s="151"/>
      <c r="C925" s="151"/>
      <c r="D925" s="151"/>
      <c r="E925" s="110" t="s">
        <v>24</v>
      </c>
      <c r="G925" s="111"/>
      <c r="H925" s="112"/>
      <c r="J925" s="74"/>
      <c r="K925" s="74"/>
      <c r="L925" s="74"/>
      <c r="M925" s="74"/>
    </row>
    <row r="926" spans="1:13" ht="11.25" customHeight="1">
      <c r="A926" s="151"/>
      <c r="B926" s="151"/>
      <c r="C926" s="151"/>
      <c r="D926" s="151"/>
      <c r="E926" s="114" t="s">
        <v>157</v>
      </c>
      <c r="F926" s="115"/>
      <c r="G926" s="116"/>
      <c r="H926" s="117"/>
      <c r="I926" s="124"/>
      <c r="J926" s="74"/>
      <c r="K926" s="74"/>
      <c r="L926" s="74"/>
      <c r="M926" s="74"/>
    </row>
    <row r="927" spans="1:13" ht="6" customHeight="1">
      <c r="A927" s="151"/>
      <c r="B927" s="151"/>
      <c r="C927" s="151"/>
      <c r="D927" s="151"/>
      <c r="E927" s="110" t="s">
        <v>24</v>
      </c>
      <c r="G927" s="111"/>
      <c r="H927" s="112"/>
      <c r="J927" s="74"/>
      <c r="K927" s="74"/>
      <c r="L927" s="74"/>
      <c r="M927" s="74"/>
    </row>
    <row r="928" spans="1:13" s="74" customFormat="1" ht="11.25" customHeight="1">
      <c r="A928" s="151"/>
      <c r="B928" s="151"/>
      <c r="C928" s="151"/>
      <c r="D928" s="151"/>
      <c r="E928" s="114" t="s">
        <v>453</v>
      </c>
      <c r="F928" s="115"/>
      <c r="G928" s="120">
        <v>775000</v>
      </c>
      <c r="H928" s="121">
        <v>635299.75</v>
      </c>
      <c r="I928" s="122">
        <f t="shared" si="19"/>
        <v>0.81974161290322578</v>
      </c>
    </row>
    <row r="929" spans="1:13" s="74" customFormat="1" ht="6" customHeight="1">
      <c r="A929" s="151"/>
      <c r="B929" s="151"/>
      <c r="C929" s="151"/>
      <c r="D929" s="151"/>
      <c r="E929" s="110" t="s">
        <v>24</v>
      </c>
      <c r="F929" s="115"/>
      <c r="G929" s="120"/>
      <c r="H929" s="121"/>
      <c r="I929" s="122"/>
    </row>
    <row r="930" spans="1:13" s="74" customFormat="1" ht="11.25" hidden="1" customHeight="1">
      <c r="A930" s="151"/>
      <c r="B930" s="151"/>
      <c r="C930" s="151"/>
      <c r="D930" s="151"/>
      <c r="E930" s="114" t="s">
        <v>373</v>
      </c>
      <c r="F930" s="76"/>
      <c r="G930" s="111"/>
      <c r="H930" s="112"/>
      <c r="I930" s="78" t="str">
        <f t="shared" si="19"/>
        <v xml:space="preserve"> </v>
      </c>
    </row>
    <row r="931" spans="1:13" s="74" customFormat="1" ht="6" hidden="1" customHeight="1">
      <c r="A931" s="151"/>
      <c r="B931" s="151"/>
      <c r="C931" s="151"/>
      <c r="D931" s="151"/>
      <c r="E931" s="114" t="s">
        <v>24</v>
      </c>
      <c r="F931" s="76"/>
      <c r="G931" s="116"/>
      <c r="H931" s="117"/>
      <c r="I931" s="124"/>
    </row>
    <row r="932" spans="1:13" ht="12" customHeight="1">
      <c r="A932" s="151"/>
      <c r="B932" s="151"/>
      <c r="C932" s="151"/>
      <c r="D932" s="151"/>
      <c r="E932" s="125" t="s">
        <v>38</v>
      </c>
      <c r="G932" s="111"/>
      <c r="H932" s="112"/>
      <c r="J932" s="74"/>
      <c r="K932" s="74"/>
      <c r="L932" s="74"/>
      <c r="M932" s="74"/>
    </row>
    <row r="933" spans="1:13" ht="11.25" customHeight="1">
      <c r="A933" s="151"/>
      <c r="B933" s="151"/>
      <c r="C933" s="151"/>
      <c r="D933" s="151"/>
      <c r="E933" s="174" t="s">
        <v>132</v>
      </c>
      <c r="F933" s="47" t="e">
        <f>#REF!</f>
        <v>#REF!</v>
      </c>
      <c r="G933" s="111"/>
      <c r="H933" s="112"/>
      <c r="J933" s="74"/>
      <c r="K933" s="74"/>
      <c r="L933" s="74"/>
      <c r="M933" s="74"/>
    </row>
    <row r="934" spans="1:13" ht="6" customHeight="1">
      <c r="A934" s="151"/>
      <c r="B934" s="151"/>
      <c r="C934" s="151"/>
      <c r="D934" s="151"/>
      <c r="E934" s="110" t="s">
        <v>24</v>
      </c>
      <c r="G934" s="111"/>
      <c r="H934" s="112"/>
      <c r="J934" s="74"/>
      <c r="K934" s="74"/>
      <c r="L934" s="74"/>
      <c r="M934" s="74"/>
    </row>
    <row r="935" spans="1:13" s="74" customFormat="1" ht="11.25" customHeight="1">
      <c r="A935" s="151"/>
      <c r="B935" s="151"/>
      <c r="C935" s="151"/>
      <c r="D935" s="151"/>
      <c r="E935" s="125" t="s">
        <v>48</v>
      </c>
      <c r="F935" s="126"/>
      <c r="G935" s="111"/>
      <c r="H935" s="112"/>
      <c r="I935" s="78"/>
    </row>
    <row r="936" spans="1:13" s="74" customFormat="1" ht="11.25" customHeight="1">
      <c r="A936" s="151"/>
      <c r="B936" s="151"/>
      <c r="C936" s="151"/>
      <c r="D936" s="151"/>
      <c r="E936" s="152" t="s">
        <v>377</v>
      </c>
      <c r="F936" s="153"/>
      <c r="G936" s="120"/>
      <c r="H936" s="121"/>
      <c r="I936" s="122"/>
    </row>
    <row r="937" spans="1:13" s="74" customFormat="1">
      <c r="A937" s="151"/>
      <c r="B937" s="151"/>
      <c r="C937" s="151"/>
      <c r="D937" s="151"/>
      <c r="E937" s="152" t="s">
        <v>384</v>
      </c>
      <c r="F937" s="153"/>
      <c r="G937" s="120"/>
      <c r="H937" s="121"/>
      <c r="I937" s="122"/>
    </row>
    <row r="938" spans="1:13" s="74" customFormat="1" ht="22.5">
      <c r="A938" s="151"/>
      <c r="B938" s="151"/>
      <c r="C938" s="151"/>
      <c r="D938" s="151"/>
      <c r="E938" s="152" t="s">
        <v>405</v>
      </c>
      <c r="F938" s="153"/>
      <c r="G938" s="120"/>
      <c r="H938" s="121"/>
      <c r="I938" s="122"/>
    </row>
    <row r="939" spans="1:13" s="74" customFormat="1" ht="33.75">
      <c r="A939" s="151"/>
      <c r="B939" s="151"/>
      <c r="C939" s="151"/>
      <c r="D939" s="151"/>
      <c r="E939" s="152" t="s">
        <v>416</v>
      </c>
      <c r="F939" s="153"/>
      <c r="G939" s="120"/>
      <c r="H939" s="121"/>
      <c r="I939" s="122"/>
    </row>
    <row r="940" spans="1:13" ht="6" customHeight="1">
      <c r="A940" s="151"/>
      <c r="B940" s="151"/>
      <c r="C940" s="151"/>
      <c r="D940" s="151"/>
      <c r="E940" s="110" t="s">
        <v>24</v>
      </c>
      <c r="G940" s="111"/>
      <c r="H940" s="112"/>
      <c r="J940" s="74"/>
      <c r="K940" s="74"/>
      <c r="L940" s="74"/>
      <c r="M940" s="74"/>
    </row>
    <row r="941" spans="1:13" ht="11.25" customHeight="1">
      <c r="A941" s="104" t="s">
        <v>95</v>
      </c>
      <c r="B941" s="104"/>
      <c r="C941" s="104"/>
      <c r="D941" s="104" t="s">
        <v>181</v>
      </c>
      <c r="E941" s="105" t="s">
        <v>27</v>
      </c>
      <c r="F941" s="106"/>
      <c r="G941" s="107">
        <f>SUM(G952,G959:G976)</f>
        <v>3451024</v>
      </c>
      <c r="H941" s="108">
        <f>SUM(H952,H959:H976)</f>
        <v>3445754.0000000005</v>
      </c>
      <c r="I941" s="109">
        <f t="shared" si="19"/>
        <v>0.99847291702404861</v>
      </c>
      <c r="J941" s="74"/>
      <c r="K941" s="74"/>
      <c r="L941" s="74"/>
      <c r="M941" s="74"/>
    </row>
    <row r="942" spans="1:13" s="74" customFormat="1" ht="6" customHeight="1">
      <c r="A942" s="151"/>
      <c r="B942" s="151"/>
      <c r="C942" s="151"/>
      <c r="D942" s="151"/>
      <c r="E942" s="114" t="s">
        <v>24</v>
      </c>
      <c r="F942" s="115"/>
      <c r="G942" s="120"/>
      <c r="H942" s="121"/>
      <c r="I942" s="122"/>
    </row>
    <row r="943" spans="1:13" s="74" customFormat="1" ht="11.25" customHeight="1">
      <c r="A943" s="151"/>
      <c r="B943" s="151"/>
      <c r="C943" s="151"/>
      <c r="D943" s="151"/>
      <c r="E943" s="114" t="s">
        <v>354</v>
      </c>
      <c r="F943" s="115"/>
      <c r="G943" s="120"/>
      <c r="H943" s="121"/>
      <c r="I943" s="122"/>
    </row>
    <row r="944" spans="1:13" ht="6" customHeight="1">
      <c r="A944" s="151"/>
      <c r="B944" s="151"/>
      <c r="C944" s="151"/>
      <c r="D944" s="151"/>
      <c r="E944" s="110" t="s">
        <v>24</v>
      </c>
      <c r="G944" s="111"/>
      <c r="H944" s="112"/>
      <c r="J944" s="74"/>
      <c r="K944" s="74"/>
      <c r="L944" s="74"/>
      <c r="M944" s="74"/>
    </row>
    <row r="945" spans="1:13" ht="11.25" customHeight="1">
      <c r="A945" s="151"/>
      <c r="B945" s="151"/>
      <c r="C945" s="151"/>
      <c r="D945" s="151"/>
      <c r="E945" s="114" t="s">
        <v>158</v>
      </c>
      <c r="F945" s="115"/>
      <c r="G945" s="116"/>
      <c r="H945" s="117"/>
      <c r="I945" s="124"/>
      <c r="J945" s="74"/>
      <c r="K945" s="74"/>
      <c r="L945" s="74"/>
      <c r="M945" s="74"/>
    </row>
    <row r="946" spans="1:13" ht="6" customHeight="1">
      <c r="A946" s="151"/>
      <c r="B946" s="151"/>
      <c r="C946" s="151"/>
      <c r="D946" s="151"/>
      <c r="E946" s="110" t="s">
        <v>24</v>
      </c>
      <c r="G946" s="111"/>
      <c r="H946" s="112"/>
      <c r="J946" s="74"/>
      <c r="K946" s="74"/>
      <c r="L946" s="74"/>
      <c r="M946" s="74"/>
    </row>
    <row r="947" spans="1:13" s="74" customFormat="1" ht="11.25" customHeight="1">
      <c r="A947" s="151"/>
      <c r="B947" s="151"/>
      <c r="C947" s="151"/>
      <c r="D947" s="151"/>
      <c r="E947" s="114" t="s">
        <v>135</v>
      </c>
      <c r="F947" s="115"/>
      <c r="G947" s="120"/>
      <c r="H947" s="121"/>
      <c r="I947" s="122"/>
    </row>
    <row r="948" spans="1:13" s="74" customFormat="1" ht="6" customHeight="1">
      <c r="A948" s="151"/>
      <c r="B948" s="151"/>
      <c r="C948" s="151"/>
      <c r="D948" s="151"/>
      <c r="E948" s="75" t="s">
        <v>24</v>
      </c>
      <c r="F948" s="76"/>
      <c r="G948" s="116"/>
      <c r="H948" s="117"/>
      <c r="I948" s="124"/>
    </row>
    <row r="949" spans="1:13" ht="11.25" customHeight="1">
      <c r="A949" s="151"/>
      <c r="B949" s="151"/>
      <c r="C949" s="151"/>
      <c r="D949" s="151"/>
      <c r="E949" s="125" t="s">
        <v>38</v>
      </c>
      <c r="F949" s="126"/>
      <c r="G949" s="111"/>
      <c r="H949" s="112"/>
      <c r="J949" s="74"/>
      <c r="K949" s="74"/>
      <c r="L949" s="74"/>
      <c r="M949" s="74"/>
    </row>
    <row r="950" spans="1:13" s="134" customFormat="1" ht="11.25" customHeight="1">
      <c r="A950" s="151"/>
      <c r="B950" s="151"/>
      <c r="C950" s="151"/>
      <c r="D950" s="151"/>
      <c r="E950" s="127" t="s">
        <v>96</v>
      </c>
      <c r="F950" s="44">
        <f>'Liczba uczniów i inne'!E179</f>
        <v>28.17</v>
      </c>
      <c r="G950" s="111"/>
      <c r="H950" s="112"/>
      <c r="I950" s="78"/>
      <c r="J950" s="74"/>
      <c r="K950" s="74"/>
      <c r="L950" s="74"/>
      <c r="M950" s="74"/>
    </row>
    <row r="951" spans="1:13" s="134" customFormat="1" ht="6" customHeight="1">
      <c r="A951" s="151"/>
      <c r="B951" s="151"/>
      <c r="C951" s="151"/>
      <c r="D951" s="151"/>
      <c r="E951" s="110" t="s">
        <v>24</v>
      </c>
      <c r="F951" s="76"/>
      <c r="G951" s="111"/>
      <c r="H951" s="112"/>
      <c r="I951" s="78"/>
      <c r="J951" s="74"/>
      <c r="K951" s="74"/>
      <c r="L951" s="74"/>
      <c r="M951" s="74"/>
    </row>
    <row r="952" spans="1:13" s="134" customFormat="1" ht="11.25" customHeight="1">
      <c r="A952" s="74" t="s">
        <v>95</v>
      </c>
      <c r="B952" s="142">
        <v>801</v>
      </c>
      <c r="C952" s="142">
        <v>80148</v>
      </c>
      <c r="D952" s="79" t="s">
        <v>197</v>
      </c>
      <c r="E952" s="110" t="s">
        <v>43</v>
      </c>
      <c r="F952" s="119"/>
      <c r="G952" s="111">
        <f>SUM(G953:G957)</f>
        <v>2869992</v>
      </c>
      <c r="H952" s="112">
        <f>SUM(H953:H957)</f>
        <v>2869021.1500000004</v>
      </c>
      <c r="I952" s="78">
        <f t="shared" si="19"/>
        <v>0.99966172379574592</v>
      </c>
      <c r="J952" s="74"/>
      <c r="K952" s="74"/>
      <c r="L952" s="74"/>
      <c r="M952" s="74"/>
    </row>
    <row r="953" spans="1:13" s="134" customFormat="1" ht="11.25" customHeight="1">
      <c r="A953" s="74" t="s">
        <v>95</v>
      </c>
      <c r="B953" s="142">
        <v>801</v>
      </c>
      <c r="C953" s="142">
        <v>80148</v>
      </c>
      <c r="D953" s="128">
        <v>4010</v>
      </c>
      <c r="E953" s="129" t="s">
        <v>44</v>
      </c>
      <c r="F953" s="130"/>
      <c r="G953" s="131">
        <v>2089221</v>
      </c>
      <c r="H953" s="132">
        <v>2088906.66</v>
      </c>
      <c r="I953" s="133">
        <f t="shared" si="19"/>
        <v>0.9998495420063267</v>
      </c>
      <c r="J953" s="74"/>
      <c r="K953" s="74"/>
      <c r="L953" s="74"/>
      <c r="M953" s="74"/>
    </row>
    <row r="954" spans="1:13" s="134" customFormat="1">
      <c r="A954" s="74" t="s">
        <v>95</v>
      </c>
      <c r="B954" s="142">
        <v>801</v>
      </c>
      <c r="C954" s="142">
        <v>80148</v>
      </c>
      <c r="D954" s="128">
        <v>4740</v>
      </c>
      <c r="E954" s="129" t="s">
        <v>409</v>
      </c>
      <c r="F954" s="130"/>
      <c r="G954" s="131">
        <v>162066</v>
      </c>
      <c r="H954" s="132">
        <v>162066</v>
      </c>
      <c r="I954" s="133">
        <f>IF(SUM(G954=0)," ",(H954/G954))</f>
        <v>1</v>
      </c>
      <c r="J954" s="74"/>
      <c r="K954" s="74"/>
      <c r="L954" s="74"/>
      <c r="M954" s="74"/>
    </row>
    <row r="955" spans="1:13" s="134" customFormat="1" ht="11.25" customHeight="1">
      <c r="A955" s="74" t="s">
        <v>95</v>
      </c>
      <c r="B955" s="142">
        <v>801</v>
      </c>
      <c r="C955" s="142">
        <v>80148</v>
      </c>
      <c r="D955" s="128">
        <v>4040</v>
      </c>
      <c r="E955" s="129" t="s">
        <v>45</v>
      </c>
      <c r="F955" s="130"/>
      <c r="G955" s="131">
        <v>159654</v>
      </c>
      <c r="H955" s="132">
        <v>159651.62</v>
      </c>
      <c r="I955" s="133">
        <f t="shared" si="19"/>
        <v>0.99998509276310021</v>
      </c>
      <c r="J955" s="74"/>
      <c r="K955" s="74"/>
      <c r="L955" s="74"/>
      <c r="M955" s="74"/>
    </row>
    <row r="956" spans="1:13" s="74" customFormat="1" ht="11.25" hidden="1" customHeight="1">
      <c r="A956" s="74" t="s">
        <v>95</v>
      </c>
      <c r="B956" s="142">
        <v>801</v>
      </c>
      <c r="C956" s="142">
        <v>80148</v>
      </c>
      <c r="D956" s="128">
        <v>4170</v>
      </c>
      <c r="E956" s="129" t="s">
        <v>46</v>
      </c>
      <c r="F956" s="119"/>
      <c r="G956" s="131"/>
      <c r="H956" s="132"/>
      <c r="I956" s="133" t="str">
        <f t="shared" si="19"/>
        <v xml:space="preserve"> </v>
      </c>
    </row>
    <row r="957" spans="1:13" s="74" customFormat="1" ht="11.25" customHeight="1">
      <c r="A957" s="79"/>
      <c r="B957" s="79"/>
      <c r="C957" s="79"/>
      <c r="D957" s="79"/>
      <c r="E957" s="129" t="s">
        <v>47</v>
      </c>
      <c r="F957" s="119"/>
      <c r="G957" s="131">
        <f>385628+39841+2500+31082</f>
        <v>459051</v>
      </c>
      <c r="H957" s="132">
        <f>385072.17+39839.38+2403.32+31082</f>
        <v>458396.87</v>
      </c>
      <c r="I957" s="133">
        <f t="shared" si="19"/>
        <v>0.99857503850334717</v>
      </c>
    </row>
    <row r="958" spans="1:13" s="74" customFormat="1" ht="6" customHeight="1">
      <c r="A958" s="79"/>
      <c r="B958" s="79"/>
      <c r="C958" s="79"/>
      <c r="D958" s="79"/>
      <c r="E958" s="164" t="s">
        <v>24</v>
      </c>
      <c r="F958" s="119"/>
      <c r="G958" s="116"/>
      <c r="H958" s="117"/>
      <c r="I958" s="124"/>
    </row>
    <row r="959" spans="1:13" s="139" customFormat="1" ht="11.25" customHeight="1">
      <c r="A959" s="74" t="s">
        <v>95</v>
      </c>
      <c r="B959" s="142">
        <v>801</v>
      </c>
      <c r="C959" s="142">
        <v>80148</v>
      </c>
      <c r="D959" s="143">
        <v>3020</v>
      </c>
      <c r="E959" s="138" t="s">
        <v>161</v>
      </c>
      <c r="G959" s="140">
        <v>10000</v>
      </c>
      <c r="H959" s="141">
        <v>9835.89</v>
      </c>
      <c r="I959" s="78">
        <f t="shared" si="19"/>
        <v>0.98358899999999994</v>
      </c>
      <c r="J959" s="74"/>
      <c r="K959" s="74"/>
      <c r="L959" s="74"/>
      <c r="M959" s="74"/>
    </row>
    <row r="960" spans="1:13" s="139" customFormat="1" ht="11.25" customHeight="1">
      <c r="A960" s="74" t="s">
        <v>95</v>
      </c>
      <c r="B960" s="142">
        <v>801</v>
      </c>
      <c r="C960" s="142">
        <v>80148</v>
      </c>
      <c r="D960" s="143">
        <v>4210</v>
      </c>
      <c r="E960" s="138" t="s">
        <v>162</v>
      </c>
      <c r="G960" s="140">
        <v>61650</v>
      </c>
      <c r="H960" s="141">
        <v>61600.639999999999</v>
      </c>
      <c r="I960" s="78">
        <f t="shared" si="19"/>
        <v>0.99919935117599346</v>
      </c>
      <c r="J960" s="74"/>
      <c r="K960" s="74"/>
      <c r="L960" s="74"/>
      <c r="M960" s="74"/>
    </row>
    <row r="961" spans="1:13" s="139" customFormat="1" ht="11.25" customHeight="1">
      <c r="A961" s="74" t="s">
        <v>95</v>
      </c>
      <c r="B961" s="142">
        <v>801</v>
      </c>
      <c r="C961" s="142">
        <v>80148</v>
      </c>
      <c r="D961" s="143">
        <v>4220</v>
      </c>
      <c r="E961" s="138" t="s">
        <v>172</v>
      </c>
      <c r="G961" s="140">
        <v>325765</v>
      </c>
      <c r="H961" s="141">
        <v>325765</v>
      </c>
      <c r="I961" s="78">
        <f t="shared" si="19"/>
        <v>1</v>
      </c>
      <c r="J961" s="74"/>
      <c r="K961" s="74"/>
      <c r="L961" s="74"/>
      <c r="M961" s="74"/>
    </row>
    <row r="962" spans="1:13" s="139" customFormat="1" ht="11.25" customHeight="1">
      <c r="A962" s="74" t="s">
        <v>95</v>
      </c>
      <c r="B962" s="142">
        <v>801</v>
      </c>
      <c r="C962" s="142">
        <v>80148</v>
      </c>
      <c r="D962" s="143">
        <v>4260</v>
      </c>
      <c r="E962" s="138" t="s">
        <v>163</v>
      </c>
      <c r="G962" s="140">
        <v>100000</v>
      </c>
      <c r="H962" s="141">
        <v>97500</v>
      </c>
      <c r="I962" s="78">
        <f t="shared" si="19"/>
        <v>0.97499999999999998</v>
      </c>
      <c r="J962" s="74"/>
      <c r="K962" s="74"/>
      <c r="L962" s="74"/>
      <c r="M962" s="74"/>
    </row>
    <row r="963" spans="1:13" s="139" customFormat="1" ht="11.25" hidden="1" customHeight="1">
      <c r="A963" s="74" t="s">
        <v>95</v>
      </c>
      <c r="B963" s="142">
        <v>801</v>
      </c>
      <c r="C963" s="142">
        <v>80148</v>
      </c>
      <c r="D963" s="143">
        <v>4280</v>
      </c>
      <c r="E963" s="138" t="s">
        <v>164</v>
      </c>
      <c r="G963" s="140"/>
      <c r="H963" s="141"/>
      <c r="I963" s="78" t="str">
        <f t="shared" si="19"/>
        <v xml:space="preserve"> </v>
      </c>
      <c r="J963" s="74"/>
      <c r="K963" s="74"/>
      <c r="L963" s="74"/>
      <c r="M963" s="74"/>
    </row>
    <row r="964" spans="1:13" s="139" customFormat="1" ht="11.25" customHeight="1">
      <c r="A964" s="74" t="s">
        <v>95</v>
      </c>
      <c r="B964" s="142">
        <v>801</v>
      </c>
      <c r="C964" s="142">
        <v>80148</v>
      </c>
      <c r="D964" s="143">
        <v>4300</v>
      </c>
      <c r="E964" s="138" t="s">
        <v>165</v>
      </c>
      <c r="G964" s="140">
        <v>6000</v>
      </c>
      <c r="H964" s="141">
        <v>4414.32</v>
      </c>
      <c r="I964" s="78">
        <f t="shared" si="19"/>
        <v>0.73571999999999993</v>
      </c>
      <c r="J964" s="74"/>
      <c r="K964" s="74"/>
      <c r="L964" s="74"/>
      <c r="M964" s="74"/>
    </row>
    <row r="965" spans="1:13" s="139" customFormat="1" ht="22.5" hidden="1">
      <c r="A965" s="74" t="s">
        <v>95</v>
      </c>
      <c r="B965" s="142">
        <v>801</v>
      </c>
      <c r="C965" s="142">
        <v>80148</v>
      </c>
      <c r="D965" s="128">
        <v>4350</v>
      </c>
      <c r="E965" s="138" t="s">
        <v>414</v>
      </c>
      <c r="G965" s="140"/>
      <c r="H965" s="141"/>
      <c r="I965" s="78" t="str">
        <f>IF(SUM(G965=0)," ",(H965/G965))</f>
        <v xml:space="preserve"> </v>
      </c>
      <c r="J965" s="74"/>
      <c r="K965" s="74"/>
      <c r="L965" s="74"/>
      <c r="M965" s="74"/>
    </row>
    <row r="966" spans="1:13" s="139" customFormat="1" ht="11.25" hidden="1" customHeight="1">
      <c r="A966" s="74" t="s">
        <v>95</v>
      </c>
      <c r="B966" s="142">
        <v>801</v>
      </c>
      <c r="C966" s="142">
        <v>80148</v>
      </c>
      <c r="D966" s="143">
        <v>4360</v>
      </c>
      <c r="E966" s="138" t="s">
        <v>202</v>
      </c>
      <c r="G966" s="168"/>
      <c r="H966" s="169"/>
      <c r="I966" s="78" t="str">
        <f t="shared" si="19"/>
        <v xml:space="preserve"> </v>
      </c>
      <c r="J966" s="74"/>
      <c r="K966" s="74"/>
      <c r="L966" s="74"/>
      <c r="M966" s="74"/>
    </row>
    <row r="967" spans="1:13" s="139" customFormat="1" ht="11.25" hidden="1" customHeight="1">
      <c r="A967" s="74" t="s">
        <v>95</v>
      </c>
      <c r="B967" s="142">
        <v>801</v>
      </c>
      <c r="C967" s="142">
        <v>80148</v>
      </c>
      <c r="D967" s="137">
        <v>4370</v>
      </c>
      <c r="E967" s="138" t="s">
        <v>413</v>
      </c>
      <c r="G967" s="168"/>
      <c r="H967" s="169"/>
      <c r="I967" s="78" t="str">
        <f>IF(SUM(G967=0)," ",(H967/G967))</f>
        <v xml:space="preserve"> </v>
      </c>
      <c r="J967" s="74"/>
      <c r="K967" s="74"/>
      <c r="L967" s="74"/>
      <c r="M967" s="74"/>
    </row>
    <row r="968" spans="1:13" s="139" customFormat="1" ht="11.25" hidden="1" customHeight="1">
      <c r="A968" s="74" t="s">
        <v>95</v>
      </c>
      <c r="B968" s="142">
        <v>801</v>
      </c>
      <c r="C968" s="142">
        <v>80148</v>
      </c>
      <c r="D968" s="143">
        <v>4390</v>
      </c>
      <c r="E968" s="138" t="s">
        <v>169</v>
      </c>
      <c r="G968" s="140"/>
      <c r="H968" s="141"/>
      <c r="I968" s="78" t="str">
        <f t="shared" si="19"/>
        <v xml:space="preserve"> </v>
      </c>
      <c r="J968" s="74"/>
      <c r="K968" s="74"/>
      <c r="L968" s="74"/>
      <c r="M968" s="74"/>
    </row>
    <row r="969" spans="1:13" s="139" customFormat="1" ht="11.25" hidden="1" customHeight="1">
      <c r="A969" s="74" t="s">
        <v>95</v>
      </c>
      <c r="B969" s="142">
        <v>801</v>
      </c>
      <c r="C969" s="142">
        <v>80148</v>
      </c>
      <c r="D969" s="143">
        <v>4410</v>
      </c>
      <c r="E969" s="138" t="s">
        <v>199</v>
      </c>
      <c r="G969" s="140"/>
      <c r="H969" s="141"/>
      <c r="I969" s="78" t="str">
        <f t="shared" si="19"/>
        <v xml:space="preserve"> </v>
      </c>
      <c r="J969" s="74"/>
      <c r="K969" s="74"/>
      <c r="L969" s="74"/>
      <c r="M969" s="74"/>
    </row>
    <row r="970" spans="1:13" s="139" customFormat="1" ht="11.25" hidden="1" customHeight="1">
      <c r="A970" s="74" t="s">
        <v>95</v>
      </c>
      <c r="B970" s="142">
        <v>801</v>
      </c>
      <c r="C970" s="142">
        <v>80148</v>
      </c>
      <c r="D970" s="143">
        <v>4430</v>
      </c>
      <c r="E970" s="138" t="s">
        <v>171</v>
      </c>
      <c r="G970" s="140"/>
      <c r="H970" s="141"/>
      <c r="I970" s="78" t="str">
        <f>IF(SUM(G970=0)," ",(H970/G970))</f>
        <v xml:space="preserve"> </v>
      </c>
      <c r="J970" s="74"/>
      <c r="K970" s="74"/>
      <c r="L970" s="74"/>
      <c r="M970" s="74"/>
    </row>
    <row r="971" spans="1:13" s="139" customFormat="1" ht="11.25" customHeight="1">
      <c r="A971" s="74" t="s">
        <v>95</v>
      </c>
      <c r="B971" s="142">
        <v>801</v>
      </c>
      <c r="C971" s="142">
        <v>80148</v>
      </c>
      <c r="D971" s="143">
        <v>4440</v>
      </c>
      <c r="E971" s="138" t="s">
        <v>166</v>
      </c>
      <c r="G971" s="140">
        <v>77617</v>
      </c>
      <c r="H971" s="141">
        <v>77617</v>
      </c>
      <c r="I971" s="78">
        <f t="shared" si="19"/>
        <v>1</v>
      </c>
      <c r="J971" s="74"/>
      <c r="K971" s="74"/>
      <c r="L971" s="74"/>
      <c r="M971" s="74"/>
    </row>
    <row r="972" spans="1:13" s="139" customFormat="1" ht="11.25" hidden="1" customHeight="1">
      <c r="A972" s="74" t="s">
        <v>95</v>
      </c>
      <c r="B972" s="142">
        <v>801</v>
      </c>
      <c r="C972" s="142">
        <v>80148</v>
      </c>
      <c r="D972" s="143">
        <v>4520</v>
      </c>
      <c r="E972" s="138" t="s">
        <v>175</v>
      </c>
      <c r="G972" s="140"/>
      <c r="H972" s="141"/>
      <c r="I972" s="78" t="str">
        <f t="shared" si="19"/>
        <v xml:space="preserve"> </v>
      </c>
      <c r="J972" s="74"/>
      <c r="K972" s="74"/>
      <c r="L972" s="74"/>
      <c r="M972" s="74"/>
    </row>
    <row r="973" spans="1:13" s="139" customFormat="1" ht="11.25" hidden="1" customHeight="1">
      <c r="A973" s="74" t="s">
        <v>95</v>
      </c>
      <c r="B973" s="142">
        <v>801</v>
      </c>
      <c r="C973" s="142">
        <v>80148</v>
      </c>
      <c r="D973" s="143">
        <v>4530</v>
      </c>
      <c r="E973" s="138" t="s">
        <v>179</v>
      </c>
      <c r="G973" s="140"/>
      <c r="H973" s="141"/>
      <c r="I973" s="78" t="str">
        <f t="shared" si="19"/>
        <v xml:space="preserve"> </v>
      </c>
      <c r="J973" s="74"/>
      <c r="K973" s="74"/>
      <c r="L973" s="74"/>
      <c r="M973" s="74"/>
    </row>
    <row r="974" spans="1:13" s="139" customFormat="1" ht="11.25" hidden="1" customHeight="1">
      <c r="A974" s="74" t="s">
        <v>95</v>
      </c>
      <c r="B974" s="142">
        <v>801</v>
      </c>
      <c r="C974" s="142">
        <v>80148</v>
      </c>
      <c r="D974" s="143">
        <v>4700</v>
      </c>
      <c r="E974" s="138" t="s">
        <v>198</v>
      </c>
      <c r="G974" s="140"/>
      <c r="H974" s="141"/>
      <c r="I974" s="78" t="str">
        <f t="shared" si="19"/>
        <v xml:space="preserve"> </v>
      </c>
      <c r="J974" s="74"/>
      <c r="K974" s="74"/>
      <c r="L974" s="74"/>
      <c r="M974" s="74"/>
    </row>
    <row r="975" spans="1:13" s="139" customFormat="1" ht="11.25" hidden="1" customHeight="1">
      <c r="A975" s="74" t="s">
        <v>95</v>
      </c>
      <c r="B975" s="142">
        <v>801</v>
      </c>
      <c r="C975" s="142">
        <v>80148</v>
      </c>
      <c r="D975" s="137">
        <v>4860</v>
      </c>
      <c r="E975" s="138" t="s">
        <v>412</v>
      </c>
      <c r="G975" s="140"/>
      <c r="H975" s="141"/>
      <c r="I975" s="78" t="str">
        <f>IF(SUM(G975=0)," ",(H975/G975))</f>
        <v xml:space="preserve"> </v>
      </c>
      <c r="J975" s="74"/>
      <c r="K975" s="74"/>
      <c r="L975" s="74"/>
      <c r="M975" s="74"/>
    </row>
    <row r="976" spans="1:13" s="225" customFormat="1" ht="11.25" hidden="1" customHeight="1">
      <c r="A976" s="74" t="s">
        <v>95</v>
      </c>
      <c r="B976" s="142">
        <v>801</v>
      </c>
      <c r="C976" s="142">
        <v>80148</v>
      </c>
      <c r="D976" s="143">
        <v>4990</v>
      </c>
      <c r="E976" s="138" t="s">
        <v>182</v>
      </c>
      <c r="G976" s="140"/>
      <c r="H976" s="141"/>
      <c r="I976" s="78" t="str">
        <f t="shared" si="19"/>
        <v xml:space="preserve"> </v>
      </c>
      <c r="J976" s="74"/>
      <c r="K976" s="74"/>
      <c r="L976" s="74"/>
      <c r="M976" s="74"/>
    </row>
    <row r="977" spans="1:13" s="139" customFormat="1" ht="6" customHeight="1">
      <c r="A977" s="144"/>
      <c r="B977" s="234"/>
      <c r="C977" s="234"/>
      <c r="D977" s="175"/>
      <c r="E977" s="145"/>
      <c r="G977" s="146"/>
      <c r="H977" s="147"/>
      <c r="I977" s="148"/>
      <c r="J977" s="74"/>
      <c r="K977" s="74"/>
      <c r="L977" s="74"/>
      <c r="M977" s="74"/>
    </row>
    <row r="978" spans="1:13" ht="11.25" customHeight="1">
      <c r="E978" s="125" t="s">
        <v>48</v>
      </c>
      <c r="F978" s="126"/>
      <c r="G978" s="111"/>
      <c r="H978" s="112"/>
      <c r="J978" s="74"/>
      <c r="K978" s="74"/>
      <c r="L978" s="74"/>
      <c r="M978" s="74"/>
    </row>
    <row r="979" spans="1:13" ht="11.25" customHeight="1">
      <c r="E979" s="152" t="s">
        <v>377</v>
      </c>
      <c r="F979" s="153"/>
      <c r="G979" s="120"/>
      <c r="H979" s="121"/>
      <c r="I979" s="122"/>
      <c r="J979" s="74"/>
      <c r="K979" s="74"/>
      <c r="L979" s="74"/>
      <c r="M979" s="74"/>
    </row>
    <row r="980" spans="1:13">
      <c r="E980" s="152" t="s">
        <v>384</v>
      </c>
      <c r="F980" s="153"/>
      <c r="G980" s="120"/>
      <c r="H980" s="121"/>
      <c r="I980" s="122"/>
      <c r="J980" s="74"/>
      <c r="K980" s="74"/>
      <c r="L980" s="74"/>
      <c r="M980" s="74"/>
    </row>
    <row r="981" spans="1:13" ht="22.5">
      <c r="A981" s="151"/>
      <c r="B981" s="151"/>
      <c r="C981" s="151"/>
      <c r="D981" s="151"/>
      <c r="E981" s="152" t="s">
        <v>402</v>
      </c>
      <c r="F981" s="153"/>
      <c r="G981" s="120"/>
      <c r="H981" s="121"/>
      <c r="I981" s="122"/>
      <c r="J981" s="74"/>
      <c r="K981" s="74"/>
      <c r="L981" s="74"/>
      <c r="M981" s="74"/>
    </row>
    <row r="982" spans="1:13" ht="6" customHeight="1">
      <c r="E982" s="110" t="s">
        <v>24</v>
      </c>
      <c r="G982" s="111"/>
      <c r="H982" s="112"/>
      <c r="J982" s="74"/>
      <c r="K982" s="74"/>
      <c r="L982" s="74"/>
      <c r="M982" s="74"/>
    </row>
    <row r="983" spans="1:13" s="74" customFormat="1" ht="11.25" customHeight="1">
      <c r="A983" s="104" t="s">
        <v>97</v>
      </c>
      <c r="B983" s="104"/>
      <c r="C983" s="104"/>
      <c r="D983" s="104" t="s">
        <v>181</v>
      </c>
      <c r="E983" s="105" t="s">
        <v>98</v>
      </c>
      <c r="F983" s="106"/>
      <c r="G983" s="107">
        <f>SUM(G989+G1018)</f>
        <v>255743</v>
      </c>
      <c r="H983" s="108">
        <f>SUM(H989+H1018)</f>
        <v>252383.74</v>
      </c>
      <c r="I983" s="109">
        <f t="shared" si="19"/>
        <v>0.98686470401926929</v>
      </c>
    </row>
    <row r="984" spans="1:13" s="74" customFormat="1" ht="6" customHeight="1">
      <c r="A984" s="79"/>
      <c r="B984" s="79"/>
      <c r="C984" s="79"/>
      <c r="D984" s="79"/>
      <c r="E984" s="114" t="s">
        <v>24</v>
      </c>
      <c r="F984" s="115"/>
      <c r="G984" s="120"/>
      <c r="H984" s="121"/>
      <c r="I984" s="122"/>
    </row>
    <row r="985" spans="1:13" s="74" customFormat="1" ht="22.5" hidden="1" customHeight="1">
      <c r="A985" s="79"/>
      <c r="B985" s="79"/>
      <c r="C985" s="79"/>
      <c r="D985" s="79"/>
      <c r="E985" s="114" t="s">
        <v>1</v>
      </c>
      <c r="F985" s="115"/>
      <c r="G985" s="120"/>
      <c r="H985" s="121"/>
      <c r="I985" s="122"/>
    </row>
    <row r="986" spans="1:13" s="74" customFormat="1" ht="6" hidden="1" customHeight="1">
      <c r="A986" s="79"/>
      <c r="B986" s="79"/>
      <c r="C986" s="79"/>
      <c r="D986" s="79"/>
      <c r="E986" s="110" t="s">
        <v>24</v>
      </c>
      <c r="F986" s="76"/>
      <c r="G986" s="111"/>
      <c r="H986" s="112"/>
      <c r="I986" s="78"/>
    </row>
    <row r="987" spans="1:13" s="74" customFormat="1" ht="11.25" hidden="1" customHeight="1">
      <c r="A987" s="79"/>
      <c r="B987" s="79"/>
      <c r="C987" s="79"/>
      <c r="D987" s="79"/>
      <c r="E987" s="114" t="s">
        <v>2</v>
      </c>
      <c r="F987" s="76"/>
      <c r="G987" s="111"/>
      <c r="H987" s="112"/>
      <c r="I987" s="78"/>
    </row>
    <row r="988" spans="1:13" s="74" customFormat="1" ht="6" hidden="1" customHeight="1">
      <c r="A988" s="79"/>
      <c r="B988" s="79"/>
      <c r="C988" s="79"/>
      <c r="D988" s="79"/>
      <c r="E988" s="110" t="s">
        <v>24</v>
      </c>
      <c r="F988" s="76"/>
      <c r="G988" s="111"/>
      <c r="H988" s="112"/>
      <c r="I988" s="78"/>
    </row>
    <row r="989" spans="1:13" s="74" customFormat="1" ht="11.25" hidden="1" customHeight="1">
      <c r="A989" s="79"/>
      <c r="B989" s="79"/>
      <c r="C989" s="79"/>
      <c r="D989" s="79"/>
      <c r="E989" s="123" t="s">
        <v>372</v>
      </c>
      <c r="F989" s="115"/>
      <c r="G989" s="120">
        <f>SUM(G997,G1006:G1016)</f>
        <v>0</v>
      </c>
      <c r="H989" s="121">
        <f>SUM(H997,H1006:H1016)</f>
        <v>0</v>
      </c>
      <c r="I989" s="78" t="str">
        <f t="shared" ref="I989:I1063" si="20">IF(SUM(G989=0)," ",(H989/G989))</f>
        <v xml:space="preserve"> </v>
      </c>
    </row>
    <row r="990" spans="1:13" s="74" customFormat="1" ht="6" hidden="1" customHeight="1">
      <c r="A990" s="79"/>
      <c r="B990" s="79"/>
      <c r="C990" s="79"/>
      <c r="D990" s="79"/>
      <c r="E990" s="75" t="s">
        <v>24</v>
      </c>
      <c r="F990" s="76"/>
      <c r="G990" s="116"/>
      <c r="H990" s="117"/>
      <c r="I990" s="124"/>
    </row>
    <row r="991" spans="1:13" ht="11.25" hidden="1" customHeight="1">
      <c r="E991" s="125" t="s">
        <v>38</v>
      </c>
      <c r="F991" s="126"/>
      <c r="G991" s="111"/>
      <c r="H991" s="112"/>
      <c r="J991" s="74"/>
      <c r="K991" s="74"/>
      <c r="L991" s="74"/>
      <c r="M991" s="74"/>
    </row>
    <row r="992" spans="1:13" ht="22.5" hidden="1" customHeight="1">
      <c r="E992" s="176" t="s">
        <v>265</v>
      </c>
      <c r="F992" s="46">
        <f>'Liczba uczniów i inne'!E241</f>
        <v>0</v>
      </c>
      <c r="G992" s="111"/>
      <c r="H992" s="112"/>
      <c r="I992" s="244"/>
      <c r="J992" s="74"/>
      <c r="K992" s="74"/>
      <c r="L992" s="74"/>
      <c r="M992" s="74"/>
    </row>
    <row r="993" spans="1:13" ht="22.5" hidden="1" customHeight="1">
      <c r="E993" s="127" t="s">
        <v>263</v>
      </c>
      <c r="F993" s="46">
        <f>'Liczba uczniów i inne'!E242</f>
        <v>0</v>
      </c>
      <c r="G993" s="111"/>
      <c r="H993" s="112"/>
      <c r="I993" s="244"/>
      <c r="J993" s="74"/>
      <c r="K993" s="74"/>
      <c r="L993" s="74"/>
      <c r="M993" s="74"/>
    </row>
    <row r="994" spans="1:13" ht="11.25" hidden="1" customHeight="1">
      <c r="E994" s="127" t="s">
        <v>41</v>
      </c>
      <c r="F994" s="44">
        <f>'Liczba uczniów i inne'!E243</f>
        <v>0</v>
      </c>
      <c r="G994" s="111"/>
      <c r="H994" s="112"/>
      <c r="I994" s="244"/>
      <c r="J994" s="74"/>
      <c r="K994" s="74"/>
      <c r="L994" s="74"/>
      <c r="M994" s="74"/>
    </row>
    <row r="995" spans="1:13" ht="11.25" hidden="1" customHeight="1">
      <c r="E995" s="127" t="s">
        <v>42</v>
      </c>
      <c r="F995" s="44">
        <f>'Liczba uczniów i inne'!E244</f>
        <v>0</v>
      </c>
      <c r="G995" s="111"/>
      <c r="H995" s="112"/>
      <c r="I995" s="244"/>
      <c r="J995" s="74"/>
      <c r="K995" s="74"/>
      <c r="L995" s="74"/>
      <c r="M995" s="74"/>
    </row>
    <row r="996" spans="1:13" ht="6" hidden="1" customHeight="1">
      <c r="E996" s="110" t="s">
        <v>24</v>
      </c>
      <c r="G996" s="111"/>
      <c r="H996" s="112"/>
      <c r="J996" s="74"/>
      <c r="K996" s="74"/>
      <c r="L996" s="74"/>
      <c r="M996" s="74"/>
    </row>
    <row r="997" spans="1:13" s="134" customFormat="1" ht="11.25" hidden="1" customHeight="1">
      <c r="A997" s="74" t="s">
        <v>97</v>
      </c>
      <c r="B997" s="142">
        <v>854</v>
      </c>
      <c r="C997" s="142">
        <v>85404</v>
      </c>
      <c r="D997" s="79" t="s">
        <v>197</v>
      </c>
      <c r="E997" s="110" t="s">
        <v>43</v>
      </c>
      <c r="F997" s="119"/>
      <c r="G997" s="111">
        <f>SUM(G998:G1004)</f>
        <v>0</v>
      </c>
      <c r="H997" s="112">
        <f>SUM(H998:H1004)</f>
        <v>0</v>
      </c>
      <c r="I997" s="78" t="str">
        <f t="shared" si="20"/>
        <v xml:space="preserve"> </v>
      </c>
      <c r="J997" s="74"/>
      <c r="K997" s="74"/>
      <c r="L997" s="74"/>
      <c r="M997" s="74"/>
    </row>
    <row r="998" spans="1:13" s="134" customFormat="1" ht="11.25" hidden="1" customHeight="1">
      <c r="A998" s="74" t="s">
        <v>97</v>
      </c>
      <c r="B998" s="142">
        <v>854</v>
      </c>
      <c r="C998" s="142">
        <v>85404</v>
      </c>
      <c r="D998" s="128">
        <v>4010</v>
      </c>
      <c r="E998" s="129" t="s">
        <v>44</v>
      </c>
      <c r="F998" s="130"/>
      <c r="G998" s="131"/>
      <c r="H998" s="132"/>
      <c r="I998" s="133" t="str">
        <f t="shared" si="20"/>
        <v xml:space="preserve"> </v>
      </c>
      <c r="J998" s="74"/>
      <c r="K998" s="74"/>
      <c r="L998" s="74"/>
      <c r="M998" s="74"/>
    </row>
    <row r="999" spans="1:13" s="134" customFormat="1" ht="11.25" hidden="1" customHeight="1">
      <c r="A999" s="74" t="s">
        <v>97</v>
      </c>
      <c r="B999" s="142">
        <v>854</v>
      </c>
      <c r="C999" s="142">
        <v>85404</v>
      </c>
      <c r="D999" s="128">
        <v>4750</v>
      </c>
      <c r="E999" s="129" t="s">
        <v>410</v>
      </c>
      <c r="F999" s="130"/>
      <c r="G999" s="131"/>
      <c r="H999" s="132"/>
      <c r="I999" s="133" t="str">
        <f>IF(SUM(G999=0)," ",(H999/G999))</f>
        <v xml:space="preserve"> </v>
      </c>
      <c r="J999" s="74"/>
      <c r="K999" s="74"/>
      <c r="L999" s="74"/>
      <c r="M999" s="74"/>
    </row>
    <row r="1000" spans="1:13" s="134" customFormat="1" ht="11.25" hidden="1" customHeight="1">
      <c r="A1000" s="74" t="s">
        <v>97</v>
      </c>
      <c r="B1000" s="142">
        <v>854</v>
      </c>
      <c r="C1000" s="142">
        <v>85404</v>
      </c>
      <c r="D1000" s="128">
        <v>4790</v>
      </c>
      <c r="E1000" s="129" t="s">
        <v>394</v>
      </c>
      <c r="F1000" s="130"/>
      <c r="G1000" s="131"/>
      <c r="H1000" s="132"/>
      <c r="I1000" s="133" t="str">
        <f>IF(SUM(G1000=0)," ",(H1000/G1000))</f>
        <v xml:space="preserve"> </v>
      </c>
      <c r="J1000" s="74"/>
      <c r="K1000" s="74"/>
      <c r="L1000" s="74"/>
      <c r="M1000" s="74"/>
    </row>
    <row r="1001" spans="1:13" s="134" customFormat="1" ht="11.25" hidden="1" customHeight="1">
      <c r="A1001" s="74" t="s">
        <v>97</v>
      </c>
      <c r="B1001" s="142">
        <v>854</v>
      </c>
      <c r="C1001" s="142">
        <v>85404</v>
      </c>
      <c r="D1001" s="128">
        <v>4040</v>
      </c>
      <c r="E1001" s="129" t="s">
        <v>45</v>
      </c>
      <c r="F1001" s="130"/>
      <c r="G1001" s="131"/>
      <c r="H1001" s="132"/>
      <c r="I1001" s="133" t="str">
        <f t="shared" si="20"/>
        <v xml:space="preserve"> </v>
      </c>
      <c r="J1001" s="74"/>
      <c r="K1001" s="74"/>
      <c r="L1001" s="74"/>
      <c r="M1001" s="74"/>
    </row>
    <row r="1002" spans="1:13" s="134" customFormat="1" ht="11.25" hidden="1" customHeight="1">
      <c r="A1002" s="74" t="s">
        <v>97</v>
      </c>
      <c r="B1002" s="142">
        <v>854</v>
      </c>
      <c r="C1002" s="142">
        <v>85404</v>
      </c>
      <c r="D1002" s="128">
        <v>4800</v>
      </c>
      <c r="E1002" s="129" t="s">
        <v>395</v>
      </c>
      <c r="F1002" s="130"/>
      <c r="G1002" s="131"/>
      <c r="H1002" s="132"/>
      <c r="I1002" s="133" t="str">
        <f>IF(SUM(G1002=0)," ",(H1002/G1002))</f>
        <v xml:space="preserve"> </v>
      </c>
      <c r="J1002" s="74"/>
      <c r="K1002" s="74"/>
      <c r="L1002" s="74"/>
      <c r="M1002" s="74"/>
    </row>
    <row r="1003" spans="1:13" s="134" customFormat="1" ht="11.25" hidden="1" customHeight="1">
      <c r="A1003" s="74" t="s">
        <v>97</v>
      </c>
      <c r="B1003" s="142">
        <v>854</v>
      </c>
      <c r="C1003" s="142">
        <v>85404</v>
      </c>
      <c r="D1003" s="128">
        <v>4170</v>
      </c>
      <c r="E1003" s="129" t="s">
        <v>46</v>
      </c>
      <c r="F1003" s="119"/>
      <c r="G1003" s="131"/>
      <c r="H1003" s="132"/>
      <c r="I1003" s="133" t="str">
        <f t="shared" si="20"/>
        <v xml:space="preserve"> </v>
      </c>
      <c r="J1003" s="74"/>
      <c r="K1003" s="74"/>
      <c r="L1003" s="74"/>
      <c r="M1003" s="74"/>
    </row>
    <row r="1004" spans="1:13" s="134" customFormat="1" ht="11.25" hidden="1" customHeight="1">
      <c r="A1004" s="79"/>
      <c r="B1004" s="79"/>
      <c r="C1004" s="79"/>
      <c r="D1004" s="79"/>
      <c r="E1004" s="129" t="s">
        <v>47</v>
      </c>
      <c r="F1004" s="119"/>
      <c r="G1004" s="131"/>
      <c r="H1004" s="132"/>
      <c r="I1004" s="133" t="str">
        <f t="shared" si="20"/>
        <v xml:space="preserve"> </v>
      </c>
      <c r="J1004" s="74"/>
      <c r="K1004" s="74"/>
      <c r="L1004" s="74"/>
      <c r="M1004" s="74"/>
    </row>
    <row r="1005" spans="1:13" s="74" customFormat="1" ht="6" hidden="1" customHeight="1">
      <c r="A1005" s="79"/>
      <c r="B1005" s="79"/>
      <c r="C1005" s="79"/>
      <c r="D1005" s="79"/>
      <c r="E1005" s="110" t="s">
        <v>24</v>
      </c>
      <c r="F1005" s="76"/>
      <c r="G1005" s="111"/>
      <c r="H1005" s="112"/>
      <c r="I1005" s="78"/>
    </row>
    <row r="1006" spans="1:13" s="139" customFormat="1" ht="11.25" hidden="1" customHeight="1">
      <c r="A1006" s="74" t="s">
        <v>97</v>
      </c>
      <c r="B1006" s="142">
        <v>854</v>
      </c>
      <c r="C1006" s="142">
        <v>85404</v>
      </c>
      <c r="D1006" s="143">
        <v>3020</v>
      </c>
      <c r="E1006" s="138" t="s">
        <v>161</v>
      </c>
      <c r="G1006" s="140"/>
      <c r="H1006" s="141"/>
      <c r="I1006" s="78" t="str">
        <f t="shared" si="20"/>
        <v xml:space="preserve"> </v>
      </c>
      <c r="J1006" s="74"/>
      <c r="K1006" s="74"/>
      <c r="L1006" s="74"/>
      <c r="M1006" s="74"/>
    </row>
    <row r="1007" spans="1:13" s="139" customFormat="1" ht="11.25" hidden="1" customHeight="1">
      <c r="A1007" s="74" t="s">
        <v>97</v>
      </c>
      <c r="B1007" s="142">
        <v>854</v>
      </c>
      <c r="C1007" s="142">
        <v>85404</v>
      </c>
      <c r="D1007" s="143">
        <v>4210</v>
      </c>
      <c r="E1007" s="138" t="s">
        <v>162</v>
      </c>
      <c r="G1007" s="140"/>
      <c r="H1007" s="141"/>
      <c r="I1007" s="78" t="str">
        <f t="shared" si="20"/>
        <v xml:space="preserve"> </v>
      </c>
      <c r="J1007" s="74"/>
      <c r="K1007" s="74"/>
      <c r="L1007" s="74"/>
      <c r="M1007" s="74"/>
    </row>
    <row r="1008" spans="1:13" s="139" customFormat="1" ht="11.25" hidden="1" customHeight="1">
      <c r="A1008" s="74" t="s">
        <v>97</v>
      </c>
      <c r="B1008" s="142">
        <v>854</v>
      </c>
      <c r="C1008" s="142">
        <v>85404</v>
      </c>
      <c r="D1008" s="143">
        <v>4240</v>
      </c>
      <c r="E1008" s="138" t="s">
        <v>213</v>
      </c>
      <c r="G1008" s="140"/>
      <c r="H1008" s="141"/>
      <c r="I1008" s="78" t="str">
        <f t="shared" si="20"/>
        <v xml:space="preserve"> </v>
      </c>
      <c r="J1008" s="74"/>
      <c r="K1008" s="74"/>
      <c r="L1008" s="74"/>
      <c r="M1008" s="74"/>
    </row>
    <row r="1009" spans="1:13" s="139" customFormat="1" ht="11.25" hidden="1" customHeight="1">
      <c r="A1009" s="74" t="s">
        <v>97</v>
      </c>
      <c r="B1009" s="142">
        <v>854</v>
      </c>
      <c r="C1009" s="142">
        <v>85404</v>
      </c>
      <c r="D1009" s="143">
        <v>4280</v>
      </c>
      <c r="E1009" s="138" t="s">
        <v>164</v>
      </c>
      <c r="G1009" s="140"/>
      <c r="H1009" s="141"/>
      <c r="I1009" s="78" t="str">
        <f t="shared" si="20"/>
        <v xml:space="preserve"> </v>
      </c>
      <c r="J1009" s="74"/>
      <c r="K1009" s="74"/>
      <c r="L1009" s="74"/>
      <c r="M1009" s="74"/>
    </row>
    <row r="1010" spans="1:13" s="139" customFormat="1" ht="11.25" hidden="1" customHeight="1">
      <c r="A1010" s="74" t="s">
        <v>97</v>
      </c>
      <c r="B1010" s="142">
        <v>854</v>
      </c>
      <c r="C1010" s="142">
        <v>85404</v>
      </c>
      <c r="D1010" s="143">
        <v>4300</v>
      </c>
      <c r="E1010" s="138" t="s">
        <v>165</v>
      </c>
      <c r="G1010" s="140"/>
      <c r="H1010" s="141"/>
      <c r="I1010" s="78" t="str">
        <f t="shared" si="20"/>
        <v xml:space="preserve"> </v>
      </c>
      <c r="J1010" s="74"/>
      <c r="K1010" s="74"/>
      <c r="L1010" s="74"/>
      <c r="M1010" s="74"/>
    </row>
    <row r="1011" spans="1:13" s="139" customFormat="1" ht="11.25" hidden="1" customHeight="1">
      <c r="A1011" s="74" t="s">
        <v>97</v>
      </c>
      <c r="B1011" s="142">
        <v>854</v>
      </c>
      <c r="C1011" s="142">
        <v>85404</v>
      </c>
      <c r="D1011" s="143">
        <v>4410</v>
      </c>
      <c r="E1011" s="138" t="s">
        <v>199</v>
      </c>
      <c r="G1011" s="140"/>
      <c r="H1011" s="141"/>
      <c r="I1011" s="78" t="str">
        <f t="shared" si="20"/>
        <v xml:space="preserve"> </v>
      </c>
      <c r="J1011" s="74"/>
      <c r="K1011" s="74"/>
      <c r="L1011" s="74"/>
      <c r="M1011" s="74"/>
    </row>
    <row r="1012" spans="1:13" s="139" customFormat="1" ht="11.25" hidden="1" customHeight="1">
      <c r="A1012" s="74" t="s">
        <v>97</v>
      </c>
      <c r="B1012" s="142">
        <v>854</v>
      </c>
      <c r="C1012" s="142">
        <v>85404</v>
      </c>
      <c r="D1012" s="143">
        <v>4440</v>
      </c>
      <c r="E1012" s="138" t="s">
        <v>166</v>
      </c>
      <c r="G1012" s="140"/>
      <c r="H1012" s="141"/>
      <c r="I1012" s="78" t="str">
        <f t="shared" si="20"/>
        <v xml:space="preserve"> </v>
      </c>
      <c r="J1012" s="74"/>
      <c r="K1012" s="74"/>
      <c r="L1012" s="74"/>
      <c r="M1012" s="74"/>
    </row>
    <row r="1013" spans="1:13" s="139" customFormat="1" ht="11.25" hidden="1" customHeight="1">
      <c r="A1013" s="74" t="s">
        <v>97</v>
      </c>
      <c r="B1013" s="142">
        <v>854</v>
      </c>
      <c r="C1013" s="142">
        <v>85404</v>
      </c>
      <c r="D1013" s="143">
        <v>4580</v>
      </c>
      <c r="E1013" s="138" t="s">
        <v>176</v>
      </c>
      <c r="G1013" s="140"/>
      <c r="H1013" s="141"/>
      <c r="I1013" s="78" t="str">
        <f>IF(SUM(G1013=0)," ",(H1013/G1013))</f>
        <v xml:space="preserve"> </v>
      </c>
      <c r="J1013" s="74"/>
      <c r="K1013" s="74"/>
      <c r="L1013" s="74"/>
      <c r="M1013" s="74"/>
    </row>
    <row r="1014" spans="1:13" s="139" customFormat="1" ht="11.25" hidden="1" customHeight="1">
      <c r="A1014" s="74" t="s">
        <v>97</v>
      </c>
      <c r="B1014" s="142">
        <v>854</v>
      </c>
      <c r="C1014" s="142">
        <v>85404</v>
      </c>
      <c r="D1014" s="143">
        <v>4700</v>
      </c>
      <c r="E1014" s="138" t="s">
        <v>198</v>
      </c>
      <c r="G1014" s="140"/>
      <c r="H1014" s="141"/>
      <c r="I1014" s="78" t="str">
        <f t="shared" si="20"/>
        <v xml:space="preserve"> </v>
      </c>
      <c r="J1014" s="74"/>
      <c r="K1014" s="74"/>
      <c r="L1014" s="74"/>
      <c r="M1014" s="74"/>
    </row>
    <row r="1015" spans="1:13" s="139" customFormat="1" ht="11.25" hidden="1" customHeight="1">
      <c r="A1015" s="74" t="s">
        <v>97</v>
      </c>
      <c r="B1015" s="142">
        <v>854</v>
      </c>
      <c r="C1015" s="142">
        <v>85404</v>
      </c>
      <c r="D1015" s="137">
        <v>4860</v>
      </c>
      <c r="E1015" s="138" t="s">
        <v>412</v>
      </c>
      <c r="G1015" s="140"/>
      <c r="H1015" s="141"/>
      <c r="I1015" s="78" t="str">
        <f t="shared" si="20"/>
        <v xml:space="preserve"> </v>
      </c>
      <c r="J1015" s="74"/>
      <c r="K1015" s="74"/>
      <c r="L1015" s="74"/>
      <c r="M1015" s="74"/>
    </row>
    <row r="1016" spans="1:13" s="225" customFormat="1" ht="11.25" hidden="1" customHeight="1">
      <c r="A1016" s="74" t="s">
        <v>97</v>
      </c>
      <c r="B1016" s="142">
        <v>854</v>
      </c>
      <c r="C1016" s="142">
        <v>85404</v>
      </c>
      <c r="D1016" s="143">
        <v>4990</v>
      </c>
      <c r="E1016" s="138" t="s">
        <v>182</v>
      </c>
      <c r="G1016" s="140"/>
      <c r="H1016" s="141"/>
      <c r="I1016" s="78" t="str">
        <f t="shared" si="20"/>
        <v xml:space="preserve"> </v>
      </c>
      <c r="J1016" s="74"/>
      <c r="K1016" s="74"/>
      <c r="L1016" s="74"/>
      <c r="M1016" s="74"/>
    </row>
    <row r="1017" spans="1:13" s="139" customFormat="1" ht="6" customHeight="1">
      <c r="A1017" s="144"/>
      <c r="B1017" s="142"/>
      <c r="C1017" s="142"/>
      <c r="D1017" s="143"/>
      <c r="E1017" s="145"/>
      <c r="G1017" s="146"/>
      <c r="H1017" s="147"/>
      <c r="I1017" s="148"/>
      <c r="J1017" s="74"/>
      <c r="K1017" s="74"/>
      <c r="L1017" s="74"/>
      <c r="M1017" s="74"/>
    </row>
    <row r="1018" spans="1:13" s="74" customFormat="1" ht="11.25" customHeight="1">
      <c r="A1018" s="79"/>
      <c r="B1018" s="79"/>
      <c r="C1018" s="79"/>
      <c r="D1018" s="79"/>
      <c r="E1018" s="114" t="s">
        <v>454</v>
      </c>
      <c r="F1018" s="76"/>
      <c r="G1018" s="111">
        <f>G1024</f>
        <v>255743</v>
      </c>
      <c r="H1018" s="112">
        <f>H1024</f>
        <v>252383.74</v>
      </c>
      <c r="I1018" s="78">
        <f t="shared" si="20"/>
        <v>0.98686470401926929</v>
      </c>
    </row>
    <row r="1019" spans="1:13" s="74" customFormat="1" ht="6" customHeight="1">
      <c r="A1019" s="79"/>
      <c r="B1019" s="79"/>
      <c r="C1019" s="79"/>
      <c r="D1019" s="79"/>
      <c r="E1019" s="114"/>
      <c r="F1019" s="76"/>
      <c r="G1019" s="111"/>
      <c r="H1019" s="112"/>
      <c r="I1019" s="78"/>
    </row>
    <row r="1020" spans="1:13" s="74" customFormat="1" ht="11.25" customHeight="1">
      <c r="A1020" s="79"/>
      <c r="B1020" s="79"/>
      <c r="C1020" s="79"/>
      <c r="D1020" s="79"/>
      <c r="E1020" s="125" t="s">
        <v>38</v>
      </c>
      <c r="F1020" s="76"/>
      <c r="G1020" s="111"/>
      <c r="H1020" s="112"/>
      <c r="I1020" s="78"/>
    </row>
    <row r="1021" spans="1:13" s="74" customFormat="1" ht="24" customHeight="1">
      <c r="A1021" s="79"/>
      <c r="B1021" s="79"/>
      <c r="C1021" s="79"/>
      <c r="D1021" s="79"/>
      <c r="E1021" s="176" t="s">
        <v>264</v>
      </c>
      <c r="F1021" s="46">
        <f>'Liczba uczniów i inne'!E246</f>
        <v>3</v>
      </c>
      <c r="G1021" s="111"/>
      <c r="H1021" s="112"/>
      <c r="I1021" s="78"/>
    </row>
    <row r="1022" spans="1:13" s="74" customFormat="1" ht="24.75" customHeight="1">
      <c r="A1022" s="79"/>
      <c r="B1022" s="79"/>
      <c r="C1022" s="79"/>
      <c r="D1022" s="79"/>
      <c r="E1022" s="127" t="s">
        <v>262</v>
      </c>
      <c r="F1022" s="46">
        <f>'Liczba uczniów i inne'!E247</f>
        <v>33</v>
      </c>
      <c r="G1022" s="111"/>
      <c r="H1022" s="112"/>
      <c r="I1022" s="78"/>
    </row>
    <row r="1023" spans="1:13" s="74" customFormat="1" ht="6" customHeight="1">
      <c r="A1023" s="79"/>
      <c r="B1023" s="79"/>
      <c r="C1023" s="79"/>
      <c r="D1023" s="79"/>
      <c r="E1023" s="110" t="s">
        <v>24</v>
      </c>
      <c r="F1023" s="76"/>
      <c r="G1023" s="111"/>
      <c r="H1023" s="112"/>
      <c r="I1023" s="78"/>
    </row>
    <row r="1024" spans="1:13" s="74" customFormat="1" ht="22.5" customHeight="1">
      <c r="A1024" s="79"/>
      <c r="B1024" s="79"/>
      <c r="C1024" s="79"/>
      <c r="D1024" s="79"/>
      <c r="E1024" s="110" t="s">
        <v>99</v>
      </c>
      <c r="F1024" s="76"/>
      <c r="G1024" s="140">
        <v>255743</v>
      </c>
      <c r="H1024" s="141">
        <v>252383.74</v>
      </c>
      <c r="I1024" s="78">
        <f t="shared" si="20"/>
        <v>0.98686470401926929</v>
      </c>
    </row>
    <row r="1025" spans="1:13" s="74" customFormat="1" ht="6" customHeight="1">
      <c r="A1025" s="79"/>
      <c r="B1025" s="79"/>
      <c r="C1025" s="79"/>
      <c r="D1025" s="79"/>
      <c r="E1025" s="110" t="s">
        <v>24</v>
      </c>
      <c r="F1025" s="76"/>
      <c r="G1025" s="111"/>
      <c r="H1025" s="112"/>
      <c r="I1025" s="78"/>
    </row>
    <row r="1026" spans="1:13" ht="11.25" customHeight="1">
      <c r="E1026" s="125" t="s">
        <v>48</v>
      </c>
      <c r="F1026" s="126"/>
      <c r="G1026" s="111"/>
      <c r="H1026" s="112"/>
      <c r="J1026" s="74"/>
      <c r="K1026" s="74"/>
      <c r="L1026" s="74"/>
      <c r="M1026" s="74"/>
    </row>
    <row r="1027" spans="1:13" ht="11.25" customHeight="1">
      <c r="E1027" s="152" t="s">
        <v>377</v>
      </c>
      <c r="F1027" s="152"/>
      <c r="G1027" s="120"/>
      <c r="H1027" s="121"/>
      <c r="I1027" s="122"/>
      <c r="J1027" s="74"/>
      <c r="K1027" s="74"/>
      <c r="L1027" s="74"/>
      <c r="M1027" s="74"/>
    </row>
    <row r="1028" spans="1:13" ht="11.25" customHeight="1">
      <c r="E1028" s="152" t="s">
        <v>381</v>
      </c>
      <c r="F1028" s="153"/>
      <c r="G1028" s="120"/>
      <c r="H1028" s="121"/>
      <c r="I1028" s="122"/>
      <c r="J1028" s="74"/>
      <c r="K1028" s="74"/>
      <c r="L1028" s="74"/>
      <c r="M1028" s="74"/>
    </row>
    <row r="1029" spans="1:13">
      <c r="E1029" s="152" t="s">
        <v>380</v>
      </c>
      <c r="F1029" s="153"/>
      <c r="G1029" s="120"/>
      <c r="H1029" s="121"/>
      <c r="I1029" s="122"/>
      <c r="J1029" s="74"/>
      <c r="K1029" s="74"/>
      <c r="L1029" s="74"/>
      <c r="M1029" s="74"/>
    </row>
    <row r="1030" spans="1:13" ht="22.5">
      <c r="A1030" s="151"/>
      <c r="B1030" s="151"/>
      <c r="C1030" s="151"/>
      <c r="D1030" s="151"/>
      <c r="E1030" s="152" t="s">
        <v>398</v>
      </c>
      <c r="F1030" s="153"/>
      <c r="G1030" s="120"/>
      <c r="H1030" s="121"/>
      <c r="I1030" s="122"/>
      <c r="J1030" s="74"/>
      <c r="K1030" s="74"/>
      <c r="L1030" s="74"/>
      <c r="M1030" s="74"/>
    </row>
    <row r="1031" spans="1:13" ht="22.5" customHeight="1">
      <c r="E1031" s="152" t="s">
        <v>403</v>
      </c>
      <c r="F1031" s="153"/>
      <c r="G1031" s="120"/>
      <c r="H1031" s="121"/>
      <c r="I1031" s="122"/>
      <c r="J1031" s="74"/>
      <c r="K1031" s="74"/>
      <c r="L1031" s="74"/>
      <c r="M1031" s="74"/>
    </row>
    <row r="1032" spans="1:13" ht="6" customHeight="1">
      <c r="E1032" s="152" t="s">
        <v>24</v>
      </c>
      <c r="F1032" s="153"/>
      <c r="G1032" s="120"/>
      <c r="H1032" s="121"/>
      <c r="I1032" s="122"/>
      <c r="J1032" s="74"/>
      <c r="K1032" s="74"/>
      <c r="L1032" s="74"/>
      <c r="M1032" s="74"/>
    </row>
    <row r="1033" spans="1:13" s="74" customFormat="1" ht="22.5" customHeight="1">
      <c r="A1033" s="104" t="s">
        <v>204</v>
      </c>
      <c r="B1033" s="104"/>
      <c r="C1033" s="104"/>
      <c r="D1033" s="104" t="s">
        <v>181</v>
      </c>
      <c r="E1033" s="105" t="s">
        <v>207</v>
      </c>
      <c r="F1033" s="106"/>
      <c r="G1033" s="107">
        <f>SUM(G1035,G1159)</f>
        <v>32759001</v>
      </c>
      <c r="H1033" s="108">
        <f>SUM(H1035,H1159)</f>
        <v>32536263.609999999</v>
      </c>
      <c r="I1033" s="109">
        <f t="shared" si="20"/>
        <v>0.99320072703071738</v>
      </c>
    </row>
    <row r="1034" spans="1:13" ht="6" customHeight="1">
      <c r="E1034" s="110" t="s">
        <v>24</v>
      </c>
      <c r="G1034" s="111"/>
      <c r="H1034" s="112"/>
      <c r="I1034" s="113"/>
      <c r="J1034" s="74"/>
      <c r="K1034" s="74"/>
      <c r="L1034" s="74"/>
      <c r="M1034" s="74"/>
    </row>
    <row r="1035" spans="1:13" s="74" customFormat="1" ht="22.5" customHeight="1">
      <c r="A1035" s="74" t="s">
        <v>205</v>
      </c>
      <c r="D1035" s="74" t="s">
        <v>181</v>
      </c>
      <c r="E1035" s="75" t="s">
        <v>208</v>
      </c>
      <c r="F1035" s="119"/>
      <c r="G1035" s="77">
        <f>G1039+G1078+G1117</f>
        <v>18780162</v>
      </c>
      <c r="H1035" s="96">
        <f>H1039+H1078+H1117</f>
        <v>18719866.620000001</v>
      </c>
      <c r="I1035" s="97">
        <f t="shared" si="20"/>
        <v>0.99678941108175745</v>
      </c>
    </row>
    <row r="1036" spans="1:13" s="74" customFormat="1" ht="6" customHeight="1">
      <c r="A1036" s="79"/>
      <c r="B1036" s="79"/>
      <c r="C1036" s="79"/>
      <c r="D1036" s="79"/>
      <c r="E1036" s="114" t="s">
        <v>24</v>
      </c>
      <c r="F1036" s="115"/>
      <c r="G1036" s="120"/>
      <c r="H1036" s="121"/>
      <c r="I1036" s="122"/>
    </row>
    <row r="1037" spans="1:13" s="74" customFormat="1" ht="22.5" customHeight="1">
      <c r="A1037" s="79"/>
      <c r="B1037" s="79"/>
      <c r="C1037" s="79"/>
      <c r="D1037" s="79"/>
      <c r="E1037" s="114" t="s">
        <v>210</v>
      </c>
      <c r="F1037" s="115"/>
      <c r="G1037" s="120"/>
      <c r="H1037" s="121"/>
      <c r="I1037" s="122"/>
    </row>
    <row r="1038" spans="1:13" ht="6" customHeight="1">
      <c r="E1038" s="110" t="s">
        <v>24</v>
      </c>
      <c r="G1038" s="111"/>
      <c r="H1038" s="112"/>
      <c r="J1038" s="74"/>
      <c r="K1038" s="74"/>
      <c r="L1038" s="74"/>
      <c r="M1038" s="74"/>
    </row>
    <row r="1039" spans="1:13" ht="11.25" customHeight="1">
      <c r="E1039" s="114" t="s">
        <v>211</v>
      </c>
      <c r="G1039" s="111">
        <f>SUM(G1044,G1054:G1076)</f>
        <v>4938189</v>
      </c>
      <c r="H1039" s="112">
        <f>SUM(H1044,H1054:H1076)</f>
        <v>4929326.32</v>
      </c>
      <c r="I1039" s="177">
        <f t="shared" si="20"/>
        <v>0.99820527727877573</v>
      </c>
      <c r="J1039" s="74"/>
      <c r="K1039" s="74"/>
      <c r="L1039" s="74"/>
      <c r="M1039" s="74"/>
    </row>
    <row r="1040" spans="1:13" ht="6" customHeight="1">
      <c r="G1040" s="111"/>
      <c r="H1040" s="112"/>
      <c r="J1040" s="74"/>
      <c r="K1040" s="74"/>
      <c r="L1040" s="74"/>
      <c r="M1040" s="74"/>
    </row>
    <row r="1041" spans="1:13" s="74" customFormat="1" ht="11.25" customHeight="1">
      <c r="A1041" s="79"/>
      <c r="B1041" s="79"/>
      <c r="C1041" s="79"/>
      <c r="D1041" s="79"/>
      <c r="E1041" s="114" t="s">
        <v>135</v>
      </c>
      <c r="F1041" s="115"/>
      <c r="G1041" s="120"/>
      <c r="H1041" s="121"/>
      <c r="I1041" s="122"/>
    </row>
    <row r="1042" spans="1:13" s="74" customFormat="1" ht="6" customHeight="1">
      <c r="A1042" s="79"/>
      <c r="B1042" s="79"/>
      <c r="C1042" s="79"/>
      <c r="D1042" s="79"/>
      <c r="E1042" s="75" t="s">
        <v>24</v>
      </c>
      <c r="F1042" s="76"/>
      <c r="G1042" s="116"/>
      <c r="H1042" s="117"/>
      <c r="I1042" s="124"/>
    </row>
    <row r="1043" spans="1:13" s="74" customFormat="1" ht="11.25" customHeight="1">
      <c r="A1043" s="79"/>
      <c r="B1043" s="79"/>
      <c r="C1043" s="79"/>
      <c r="D1043" s="79"/>
      <c r="E1043" s="125" t="s">
        <v>38</v>
      </c>
      <c r="F1043" s="76"/>
      <c r="G1043" s="116"/>
      <c r="H1043" s="117"/>
      <c r="I1043" s="124"/>
    </row>
    <row r="1044" spans="1:13" s="134" customFormat="1" ht="11.25" customHeight="1">
      <c r="A1044" s="74" t="s">
        <v>205</v>
      </c>
      <c r="B1044" s="142">
        <v>801</v>
      </c>
      <c r="C1044" s="128">
        <v>80149</v>
      </c>
      <c r="D1044" s="79" t="s">
        <v>197</v>
      </c>
      <c r="E1044" s="110" t="s">
        <v>43</v>
      </c>
      <c r="F1044" s="119"/>
      <c r="G1044" s="111">
        <f>SUM(G1045:G1052)</f>
        <v>4587585</v>
      </c>
      <c r="H1044" s="112">
        <f>SUM(H1045:H1052)</f>
        <v>4578913.24</v>
      </c>
      <c r="I1044" s="78">
        <f t="shared" si="20"/>
        <v>0.99810973311666162</v>
      </c>
      <c r="J1044" s="74"/>
      <c r="K1044" s="74"/>
      <c r="L1044" s="74"/>
      <c r="M1044" s="74"/>
    </row>
    <row r="1045" spans="1:13" s="134" customFormat="1" ht="11.25" customHeight="1">
      <c r="A1045" s="74" t="s">
        <v>205</v>
      </c>
      <c r="B1045" s="142">
        <v>801</v>
      </c>
      <c r="C1045" s="128">
        <v>80149</v>
      </c>
      <c r="D1045" s="128">
        <v>4010</v>
      </c>
      <c r="E1045" s="129" t="s">
        <v>44</v>
      </c>
      <c r="F1045" s="130"/>
      <c r="G1045" s="131">
        <v>996797</v>
      </c>
      <c r="H1045" s="132">
        <v>996714.46</v>
      </c>
      <c r="I1045" s="133">
        <f t="shared" si="20"/>
        <v>0.99991719477486385</v>
      </c>
      <c r="J1045" s="74"/>
      <c r="K1045" s="74"/>
      <c r="L1045" s="74"/>
      <c r="M1045" s="74"/>
    </row>
    <row r="1046" spans="1:13" s="134" customFormat="1" ht="11.25" hidden="1" customHeight="1">
      <c r="A1046" s="74" t="s">
        <v>205</v>
      </c>
      <c r="B1046" s="142">
        <v>801</v>
      </c>
      <c r="C1046" s="128">
        <v>80149</v>
      </c>
      <c r="D1046" s="128">
        <v>4740</v>
      </c>
      <c r="E1046" s="129" t="s">
        <v>409</v>
      </c>
      <c r="F1046" s="130"/>
      <c r="G1046" s="131"/>
      <c r="H1046" s="132"/>
      <c r="I1046" s="133"/>
      <c r="J1046" s="74"/>
      <c r="K1046" s="74"/>
      <c r="L1046" s="74"/>
      <c r="M1046" s="74"/>
    </row>
    <row r="1047" spans="1:13" s="134" customFormat="1" ht="11.25" hidden="1" customHeight="1">
      <c r="A1047" s="74" t="s">
        <v>205</v>
      </c>
      <c r="B1047" s="142">
        <v>801</v>
      </c>
      <c r="C1047" s="128">
        <v>80149</v>
      </c>
      <c r="D1047" s="128">
        <v>4750</v>
      </c>
      <c r="E1047" s="129" t="s">
        <v>410</v>
      </c>
      <c r="F1047" s="130"/>
      <c r="G1047" s="131"/>
      <c r="H1047" s="132"/>
      <c r="I1047" s="133"/>
      <c r="J1047" s="74"/>
      <c r="K1047" s="74"/>
      <c r="L1047" s="74"/>
      <c r="M1047" s="74"/>
    </row>
    <row r="1048" spans="1:13" s="134" customFormat="1" ht="11.25" customHeight="1">
      <c r="A1048" s="74" t="s">
        <v>205</v>
      </c>
      <c r="B1048" s="142">
        <v>801</v>
      </c>
      <c r="C1048" s="128">
        <v>80149</v>
      </c>
      <c r="D1048" s="128">
        <v>4790</v>
      </c>
      <c r="E1048" s="129" t="s">
        <v>394</v>
      </c>
      <c r="F1048" s="130"/>
      <c r="G1048" s="131">
        <v>2623083</v>
      </c>
      <c r="H1048" s="132">
        <v>2620275.2200000002</v>
      </c>
      <c r="I1048" s="133">
        <f>IF(SUM(G1048=0)," ",(H1048/G1048))</f>
        <v>0.99892958781708407</v>
      </c>
      <c r="J1048" s="74"/>
      <c r="K1048" s="74"/>
      <c r="L1048" s="74"/>
      <c r="M1048" s="74"/>
    </row>
    <row r="1049" spans="1:13" s="134" customFormat="1" ht="11.25" customHeight="1">
      <c r="A1049" s="74" t="s">
        <v>205</v>
      </c>
      <c r="B1049" s="142">
        <v>801</v>
      </c>
      <c r="C1049" s="128">
        <v>80149</v>
      </c>
      <c r="D1049" s="128">
        <v>4040</v>
      </c>
      <c r="E1049" s="129" t="s">
        <v>45</v>
      </c>
      <c r="F1049" s="130"/>
      <c r="G1049" s="131">
        <v>55488</v>
      </c>
      <c r="H1049" s="132">
        <v>55484.6</v>
      </c>
      <c r="I1049" s="133">
        <f t="shared" si="20"/>
        <v>0.99993872549019602</v>
      </c>
      <c r="J1049" s="74"/>
      <c r="K1049" s="74"/>
      <c r="L1049" s="74"/>
      <c r="M1049" s="74"/>
    </row>
    <row r="1050" spans="1:13" s="134" customFormat="1" ht="11.25" customHeight="1">
      <c r="A1050" s="74" t="s">
        <v>205</v>
      </c>
      <c r="B1050" s="142">
        <v>801</v>
      </c>
      <c r="C1050" s="128">
        <v>80149</v>
      </c>
      <c r="D1050" s="128">
        <v>4800</v>
      </c>
      <c r="E1050" s="129" t="s">
        <v>395</v>
      </c>
      <c r="F1050" s="130"/>
      <c r="G1050" s="131">
        <v>191529</v>
      </c>
      <c r="H1050" s="132">
        <v>191521.48</v>
      </c>
      <c r="I1050" s="133">
        <f>IF(SUM(G1050=0)," ",(H1050/G1050))</f>
        <v>0.9999607370163266</v>
      </c>
      <c r="J1050" s="74"/>
      <c r="K1050" s="74"/>
      <c r="L1050" s="74"/>
      <c r="M1050" s="74"/>
    </row>
    <row r="1051" spans="1:13" s="134" customFormat="1" ht="11.25" hidden="1" customHeight="1">
      <c r="A1051" s="74" t="s">
        <v>205</v>
      </c>
      <c r="B1051" s="142">
        <v>801</v>
      </c>
      <c r="C1051" s="128">
        <v>80149</v>
      </c>
      <c r="D1051" s="128">
        <v>4170</v>
      </c>
      <c r="E1051" s="129" t="s">
        <v>46</v>
      </c>
      <c r="F1051" s="119"/>
      <c r="G1051" s="131"/>
      <c r="H1051" s="132"/>
      <c r="I1051" s="133" t="str">
        <f t="shared" si="20"/>
        <v xml:space="preserve"> </v>
      </c>
      <c r="J1051" s="74"/>
      <c r="K1051" s="74"/>
      <c r="L1051" s="74"/>
      <c r="M1051" s="74"/>
    </row>
    <row r="1052" spans="1:13" s="134" customFormat="1" ht="11.25" customHeight="1">
      <c r="D1052" s="128"/>
      <c r="E1052" s="129" t="s">
        <v>47</v>
      </c>
      <c r="F1052" s="119"/>
      <c r="G1052" s="131">
        <f>642125+70763+7800</f>
        <v>720688</v>
      </c>
      <c r="H1052" s="132">
        <f>636362.2+70757.71+7797.57</f>
        <v>714917.47999999986</v>
      </c>
      <c r="I1052" s="133">
        <f t="shared" si="20"/>
        <v>0.99199303998401511</v>
      </c>
      <c r="J1052" s="74"/>
      <c r="K1052" s="74"/>
      <c r="L1052" s="74"/>
      <c r="M1052" s="74"/>
    </row>
    <row r="1053" spans="1:13" s="134" customFormat="1" ht="6" customHeight="1">
      <c r="E1053" s="129" t="s">
        <v>24</v>
      </c>
      <c r="F1053" s="119"/>
      <c r="G1053" s="135"/>
      <c r="H1053" s="136"/>
      <c r="I1053" s="133"/>
      <c r="J1053" s="74"/>
      <c r="K1053" s="74"/>
      <c r="L1053" s="74"/>
      <c r="M1053" s="74"/>
    </row>
    <row r="1054" spans="1:13" s="139" customFormat="1" ht="11.25" hidden="1" customHeight="1">
      <c r="A1054" s="74" t="s">
        <v>205</v>
      </c>
      <c r="B1054" s="142">
        <v>801</v>
      </c>
      <c r="C1054" s="128">
        <v>80149</v>
      </c>
      <c r="D1054" s="137">
        <v>3020</v>
      </c>
      <c r="E1054" s="138" t="s">
        <v>161</v>
      </c>
      <c r="G1054" s="140"/>
      <c r="H1054" s="141"/>
      <c r="I1054" s="78" t="str">
        <f t="shared" si="20"/>
        <v xml:space="preserve"> </v>
      </c>
      <c r="J1054" s="74"/>
      <c r="K1054" s="74"/>
      <c r="L1054" s="74"/>
      <c r="M1054" s="74"/>
    </row>
    <row r="1055" spans="1:13" s="139" customFormat="1" ht="11.25" hidden="1" customHeight="1">
      <c r="A1055" s="74" t="s">
        <v>205</v>
      </c>
      <c r="B1055" s="142">
        <v>801</v>
      </c>
      <c r="C1055" s="128">
        <v>80149</v>
      </c>
      <c r="D1055" s="137">
        <v>4140</v>
      </c>
      <c r="E1055" s="138" t="s">
        <v>167</v>
      </c>
      <c r="G1055" s="140"/>
      <c r="H1055" s="141"/>
      <c r="I1055" s="78" t="str">
        <f t="shared" si="20"/>
        <v xml:space="preserve"> </v>
      </c>
      <c r="J1055" s="74"/>
      <c r="K1055" s="74"/>
      <c r="L1055" s="74"/>
      <c r="M1055" s="74"/>
    </row>
    <row r="1056" spans="1:13" s="139" customFormat="1" ht="11.25" customHeight="1">
      <c r="A1056" s="74" t="s">
        <v>205</v>
      </c>
      <c r="B1056" s="142">
        <v>801</v>
      </c>
      <c r="C1056" s="128">
        <v>80149</v>
      </c>
      <c r="D1056" s="137">
        <v>4210</v>
      </c>
      <c r="E1056" s="138" t="s">
        <v>162</v>
      </c>
      <c r="G1056" s="140">
        <v>65000</v>
      </c>
      <c r="H1056" s="141">
        <v>64903.9</v>
      </c>
      <c r="I1056" s="78">
        <f t="shared" si="20"/>
        <v>0.99852153846153846</v>
      </c>
      <c r="J1056" s="74"/>
      <c r="K1056" s="74"/>
      <c r="L1056" s="74"/>
      <c r="M1056" s="74"/>
    </row>
    <row r="1057" spans="1:13" s="139" customFormat="1" ht="11.25" hidden="1" customHeight="1">
      <c r="A1057" s="74" t="s">
        <v>205</v>
      </c>
      <c r="B1057" s="142">
        <v>801</v>
      </c>
      <c r="C1057" s="128">
        <v>80149</v>
      </c>
      <c r="D1057" s="137">
        <v>4220</v>
      </c>
      <c r="E1057" s="138" t="s">
        <v>172</v>
      </c>
      <c r="G1057" s="140"/>
      <c r="H1057" s="141"/>
      <c r="I1057" s="78" t="str">
        <f t="shared" si="20"/>
        <v xml:space="preserve"> </v>
      </c>
      <c r="J1057" s="74"/>
      <c r="K1057" s="74"/>
      <c r="L1057" s="74"/>
      <c r="M1057" s="74"/>
    </row>
    <row r="1058" spans="1:13" s="139" customFormat="1" ht="11.25" customHeight="1">
      <c r="A1058" s="74" t="s">
        <v>205</v>
      </c>
      <c r="B1058" s="142">
        <v>801</v>
      </c>
      <c r="C1058" s="128">
        <v>80149</v>
      </c>
      <c r="D1058" s="137">
        <v>4240</v>
      </c>
      <c r="E1058" s="138" t="s">
        <v>213</v>
      </c>
      <c r="G1058" s="140">
        <v>74240</v>
      </c>
      <c r="H1058" s="141">
        <v>74145.179999999993</v>
      </c>
      <c r="I1058" s="78">
        <f t="shared" si="20"/>
        <v>0.99872279094827576</v>
      </c>
      <c r="J1058" s="74"/>
      <c r="K1058" s="74"/>
      <c r="L1058" s="74"/>
      <c r="M1058" s="74"/>
    </row>
    <row r="1059" spans="1:13" s="139" customFormat="1" ht="11.25" hidden="1" customHeight="1">
      <c r="A1059" s="74" t="s">
        <v>205</v>
      </c>
      <c r="B1059" s="142">
        <v>801</v>
      </c>
      <c r="C1059" s="128">
        <v>80149</v>
      </c>
      <c r="D1059" s="137">
        <v>4260</v>
      </c>
      <c r="E1059" s="138" t="s">
        <v>163</v>
      </c>
      <c r="G1059" s="140"/>
      <c r="H1059" s="141"/>
      <c r="I1059" s="78" t="str">
        <f t="shared" si="20"/>
        <v xml:space="preserve"> </v>
      </c>
      <c r="J1059" s="74"/>
      <c r="K1059" s="74"/>
      <c r="L1059" s="74"/>
      <c r="M1059" s="74"/>
    </row>
    <row r="1060" spans="1:13" s="139" customFormat="1" ht="11.25" hidden="1" customHeight="1">
      <c r="A1060" s="74" t="s">
        <v>205</v>
      </c>
      <c r="B1060" s="142">
        <v>801</v>
      </c>
      <c r="C1060" s="128">
        <v>80149</v>
      </c>
      <c r="D1060" s="137">
        <v>4280</v>
      </c>
      <c r="E1060" s="138" t="s">
        <v>164</v>
      </c>
      <c r="G1060" s="140"/>
      <c r="H1060" s="141"/>
      <c r="I1060" s="78" t="str">
        <f t="shared" si="20"/>
        <v xml:space="preserve"> </v>
      </c>
      <c r="J1060" s="74"/>
      <c r="K1060" s="74"/>
      <c r="L1060" s="74"/>
      <c r="M1060" s="74"/>
    </row>
    <row r="1061" spans="1:13" s="139" customFormat="1" ht="11.25" customHeight="1">
      <c r="A1061" s="74" t="s">
        <v>205</v>
      </c>
      <c r="B1061" s="142">
        <v>801</v>
      </c>
      <c r="C1061" s="128">
        <v>80149</v>
      </c>
      <c r="D1061" s="137">
        <v>4300</v>
      </c>
      <c r="E1061" s="138" t="s">
        <v>165</v>
      </c>
      <c r="G1061" s="140">
        <v>15860</v>
      </c>
      <c r="H1061" s="141">
        <v>15860</v>
      </c>
      <c r="I1061" s="78">
        <f t="shared" si="20"/>
        <v>1</v>
      </c>
      <c r="J1061" s="74"/>
      <c r="K1061" s="74"/>
      <c r="L1061" s="74"/>
      <c r="M1061" s="74"/>
    </row>
    <row r="1062" spans="1:13" s="139" customFormat="1" ht="22.5" hidden="1">
      <c r="A1062" s="74" t="s">
        <v>205</v>
      </c>
      <c r="B1062" s="142">
        <v>801</v>
      </c>
      <c r="C1062" s="128">
        <v>80149</v>
      </c>
      <c r="D1062" s="128">
        <v>4350</v>
      </c>
      <c r="E1062" s="138" t="s">
        <v>414</v>
      </c>
      <c r="G1062" s="140"/>
      <c r="H1062" s="141"/>
      <c r="I1062" s="78" t="str">
        <f t="shared" si="20"/>
        <v xml:space="preserve"> </v>
      </c>
      <c r="J1062" s="74"/>
      <c r="K1062" s="74"/>
      <c r="L1062" s="74"/>
      <c r="M1062" s="74"/>
    </row>
    <row r="1063" spans="1:13" s="139" customFormat="1" ht="11.25" hidden="1" customHeight="1">
      <c r="A1063" s="74" t="s">
        <v>205</v>
      </c>
      <c r="B1063" s="142">
        <v>801</v>
      </c>
      <c r="C1063" s="128">
        <v>80149</v>
      </c>
      <c r="D1063" s="137">
        <v>4360</v>
      </c>
      <c r="E1063" s="138" t="s">
        <v>202</v>
      </c>
      <c r="G1063" s="140"/>
      <c r="H1063" s="141"/>
      <c r="I1063" s="78" t="str">
        <f t="shared" si="20"/>
        <v xml:space="preserve"> </v>
      </c>
      <c r="J1063" s="74"/>
      <c r="K1063" s="74"/>
      <c r="L1063" s="74"/>
      <c r="M1063" s="74"/>
    </row>
    <row r="1064" spans="1:13" s="139" customFormat="1" ht="11.25" hidden="1" customHeight="1">
      <c r="A1064" s="74" t="s">
        <v>205</v>
      </c>
      <c r="B1064" s="142">
        <v>801</v>
      </c>
      <c r="C1064" s="128">
        <v>80149</v>
      </c>
      <c r="D1064" s="137">
        <v>4390</v>
      </c>
      <c r="E1064" s="138" t="s">
        <v>169</v>
      </c>
      <c r="G1064" s="140"/>
      <c r="H1064" s="141"/>
      <c r="I1064" s="78" t="str">
        <f t="shared" ref="I1064:I1525" si="21">IF(SUM(G1064=0)," ",(H1064/G1064))</f>
        <v xml:space="preserve"> </v>
      </c>
      <c r="J1064" s="74"/>
      <c r="K1064" s="74"/>
      <c r="L1064" s="74"/>
      <c r="M1064" s="74"/>
    </row>
    <row r="1065" spans="1:13" s="139" customFormat="1" ht="11.25" hidden="1" customHeight="1">
      <c r="A1065" s="74" t="s">
        <v>205</v>
      </c>
      <c r="B1065" s="142">
        <v>801</v>
      </c>
      <c r="C1065" s="128">
        <v>80149</v>
      </c>
      <c r="D1065" s="137">
        <v>4400</v>
      </c>
      <c r="E1065" s="138" t="s">
        <v>170</v>
      </c>
      <c r="G1065" s="140"/>
      <c r="H1065" s="141"/>
      <c r="I1065" s="78" t="str">
        <f t="shared" si="21"/>
        <v xml:space="preserve"> </v>
      </c>
      <c r="J1065" s="74"/>
      <c r="K1065" s="74"/>
      <c r="L1065" s="74"/>
      <c r="M1065" s="74"/>
    </row>
    <row r="1066" spans="1:13" s="139" customFormat="1" ht="11.25" hidden="1" customHeight="1">
      <c r="A1066" s="74" t="s">
        <v>205</v>
      </c>
      <c r="B1066" s="142">
        <v>801</v>
      </c>
      <c r="C1066" s="128">
        <v>80149</v>
      </c>
      <c r="D1066" s="137">
        <v>4410</v>
      </c>
      <c r="E1066" s="138" t="s">
        <v>199</v>
      </c>
      <c r="G1066" s="140"/>
      <c r="H1066" s="141"/>
      <c r="I1066" s="78" t="str">
        <f t="shared" si="21"/>
        <v xml:space="preserve"> </v>
      </c>
      <c r="J1066" s="74"/>
      <c r="K1066" s="74"/>
      <c r="L1066" s="74"/>
      <c r="M1066" s="74"/>
    </row>
    <row r="1067" spans="1:13" s="139" customFormat="1" ht="11.25" hidden="1" customHeight="1">
      <c r="A1067" s="74" t="s">
        <v>205</v>
      </c>
      <c r="B1067" s="142">
        <v>801</v>
      </c>
      <c r="C1067" s="128">
        <v>80149</v>
      </c>
      <c r="D1067" s="137">
        <v>4430</v>
      </c>
      <c r="E1067" s="138" t="s">
        <v>171</v>
      </c>
      <c r="G1067" s="140"/>
      <c r="H1067" s="141"/>
      <c r="I1067" s="78" t="str">
        <f t="shared" si="21"/>
        <v xml:space="preserve"> </v>
      </c>
      <c r="J1067" s="74"/>
      <c r="K1067" s="74"/>
      <c r="L1067" s="74"/>
      <c r="M1067" s="74"/>
    </row>
    <row r="1068" spans="1:13" s="139" customFormat="1" ht="11.25" customHeight="1">
      <c r="A1068" s="74" t="s">
        <v>205</v>
      </c>
      <c r="B1068" s="142">
        <v>801</v>
      </c>
      <c r="C1068" s="128">
        <v>80149</v>
      </c>
      <c r="D1068" s="137">
        <v>4440</v>
      </c>
      <c r="E1068" s="138" t="s">
        <v>166</v>
      </c>
      <c r="G1068" s="140">
        <v>195504</v>
      </c>
      <c r="H1068" s="141">
        <v>195504</v>
      </c>
      <c r="I1068" s="78">
        <f t="shared" si="21"/>
        <v>1</v>
      </c>
      <c r="J1068" s="74"/>
      <c r="K1068" s="74"/>
      <c r="L1068" s="74"/>
      <c r="M1068" s="74"/>
    </row>
    <row r="1069" spans="1:13" s="139" customFormat="1" ht="11.25" hidden="1" customHeight="1">
      <c r="A1069" s="74" t="s">
        <v>205</v>
      </c>
      <c r="B1069" s="142">
        <v>801</v>
      </c>
      <c r="C1069" s="128">
        <v>80149</v>
      </c>
      <c r="D1069" s="137">
        <v>4480</v>
      </c>
      <c r="E1069" s="138" t="s">
        <v>173</v>
      </c>
      <c r="G1069" s="140"/>
      <c r="H1069" s="141"/>
      <c r="I1069" s="78" t="str">
        <f t="shared" si="21"/>
        <v xml:space="preserve"> </v>
      </c>
      <c r="J1069" s="74"/>
      <c r="K1069" s="74"/>
      <c r="L1069" s="74"/>
      <c r="M1069" s="74"/>
    </row>
    <row r="1070" spans="1:13" s="139" customFormat="1" ht="11.25" hidden="1" customHeight="1">
      <c r="A1070" s="74" t="s">
        <v>205</v>
      </c>
      <c r="B1070" s="142">
        <v>801</v>
      </c>
      <c r="C1070" s="128">
        <v>80149</v>
      </c>
      <c r="D1070" s="137">
        <v>4510</v>
      </c>
      <c r="E1070" s="138" t="s">
        <v>174</v>
      </c>
      <c r="G1070" s="140"/>
      <c r="H1070" s="141"/>
      <c r="I1070" s="78" t="str">
        <f t="shared" si="21"/>
        <v xml:space="preserve"> </v>
      </c>
      <c r="J1070" s="74"/>
      <c r="K1070" s="74"/>
      <c r="L1070" s="74"/>
      <c r="M1070" s="74"/>
    </row>
    <row r="1071" spans="1:13" s="139" customFormat="1" ht="11.25" hidden="1" customHeight="1">
      <c r="A1071" s="74" t="s">
        <v>205</v>
      </c>
      <c r="B1071" s="142">
        <v>801</v>
      </c>
      <c r="C1071" s="128">
        <v>80149</v>
      </c>
      <c r="D1071" s="137">
        <v>4520</v>
      </c>
      <c r="E1071" s="138" t="s">
        <v>175</v>
      </c>
      <c r="G1071" s="140"/>
      <c r="H1071" s="141"/>
      <c r="I1071" s="78" t="str">
        <f t="shared" si="21"/>
        <v xml:space="preserve"> </v>
      </c>
      <c r="J1071" s="74"/>
      <c r="K1071" s="74"/>
      <c r="L1071" s="74"/>
      <c r="M1071" s="74"/>
    </row>
    <row r="1072" spans="1:13" s="139" customFormat="1" ht="11.25" hidden="1" customHeight="1">
      <c r="A1072" s="74" t="s">
        <v>205</v>
      </c>
      <c r="B1072" s="142">
        <v>801</v>
      </c>
      <c r="C1072" s="128">
        <v>80149</v>
      </c>
      <c r="D1072" s="137">
        <v>4580</v>
      </c>
      <c r="E1072" s="138" t="s">
        <v>176</v>
      </c>
      <c r="G1072" s="140"/>
      <c r="H1072" s="141"/>
      <c r="I1072" s="78" t="str">
        <f t="shared" si="21"/>
        <v xml:space="preserve"> </v>
      </c>
      <c r="J1072" s="74"/>
      <c r="K1072" s="74"/>
      <c r="L1072" s="74"/>
      <c r="M1072" s="74"/>
    </row>
    <row r="1073" spans="1:13" s="139" customFormat="1" ht="11.25" hidden="1" customHeight="1">
      <c r="A1073" s="74" t="s">
        <v>205</v>
      </c>
      <c r="B1073" s="142">
        <v>801</v>
      </c>
      <c r="C1073" s="128">
        <v>80149</v>
      </c>
      <c r="D1073" s="137">
        <v>4590</v>
      </c>
      <c r="E1073" s="138" t="s">
        <v>177</v>
      </c>
      <c r="G1073" s="140"/>
      <c r="H1073" s="141"/>
      <c r="I1073" s="78" t="str">
        <f t="shared" si="21"/>
        <v xml:space="preserve"> </v>
      </c>
      <c r="J1073" s="74"/>
      <c r="K1073" s="74"/>
      <c r="L1073" s="74"/>
      <c r="M1073" s="74"/>
    </row>
    <row r="1074" spans="1:13" s="139" customFormat="1" ht="11.25" hidden="1" customHeight="1">
      <c r="A1074" s="74" t="s">
        <v>205</v>
      </c>
      <c r="B1074" s="142">
        <v>801</v>
      </c>
      <c r="C1074" s="128">
        <v>80149</v>
      </c>
      <c r="D1074" s="137">
        <v>4610</v>
      </c>
      <c r="E1074" s="138" t="s">
        <v>168</v>
      </c>
      <c r="G1074" s="140"/>
      <c r="H1074" s="141"/>
      <c r="I1074" s="78" t="str">
        <f t="shared" si="21"/>
        <v xml:space="preserve"> </v>
      </c>
      <c r="J1074" s="74"/>
      <c r="K1074" s="74"/>
      <c r="L1074" s="74"/>
      <c r="M1074" s="74"/>
    </row>
    <row r="1075" spans="1:13" s="139" customFormat="1" ht="11.25" hidden="1" customHeight="1">
      <c r="A1075" s="74" t="s">
        <v>205</v>
      </c>
      <c r="B1075" s="142">
        <v>801</v>
      </c>
      <c r="C1075" s="128">
        <v>80149</v>
      </c>
      <c r="D1075" s="137">
        <v>4700</v>
      </c>
      <c r="E1075" s="138" t="s">
        <v>198</v>
      </c>
      <c r="G1075" s="140"/>
      <c r="H1075" s="141"/>
      <c r="I1075" s="78" t="str">
        <f t="shared" si="21"/>
        <v xml:space="preserve"> </v>
      </c>
      <c r="J1075" s="74"/>
      <c r="K1075" s="74"/>
      <c r="L1075" s="74"/>
      <c r="M1075" s="74"/>
    </row>
    <row r="1076" spans="1:13" s="225" customFormat="1" ht="11.25" hidden="1" customHeight="1">
      <c r="A1076" s="74" t="s">
        <v>205</v>
      </c>
      <c r="B1076" s="142">
        <v>801</v>
      </c>
      <c r="C1076" s="128">
        <v>80149</v>
      </c>
      <c r="D1076" s="137">
        <v>4990</v>
      </c>
      <c r="E1076" s="138" t="s">
        <v>182</v>
      </c>
      <c r="G1076" s="140"/>
      <c r="H1076" s="141"/>
      <c r="I1076" s="78" t="str">
        <f t="shared" si="21"/>
        <v xml:space="preserve"> </v>
      </c>
      <c r="J1076" s="74"/>
      <c r="K1076" s="74"/>
      <c r="L1076" s="74"/>
      <c r="M1076" s="74"/>
    </row>
    <row r="1077" spans="1:13" s="139" customFormat="1" ht="6" customHeight="1">
      <c r="A1077" s="144"/>
      <c r="B1077" s="142"/>
      <c r="C1077" s="142"/>
      <c r="D1077" s="143"/>
      <c r="E1077" s="145"/>
      <c r="G1077" s="146"/>
      <c r="H1077" s="147"/>
      <c r="I1077" s="122"/>
      <c r="J1077" s="74"/>
      <c r="K1077" s="74"/>
      <c r="L1077" s="74"/>
      <c r="M1077" s="74"/>
    </row>
    <row r="1078" spans="1:13" s="139" customFormat="1" ht="11.25" customHeight="1">
      <c r="A1078" s="79"/>
      <c r="B1078" s="79"/>
      <c r="C1078" s="79"/>
      <c r="D1078" s="79"/>
      <c r="E1078" s="114" t="s">
        <v>212</v>
      </c>
      <c r="G1078" s="146">
        <f>SUM(G1083,G1093:G1115)</f>
        <v>10898500</v>
      </c>
      <c r="H1078" s="147">
        <f>SUM(H1083,H1093:H1115)</f>
        <v>10863414.689999999</v>
      </c>
      <c r="I1078" s="122">
        <f t="shared" si="21"/>
        <v>0.99678072120016514</v>
      </c>
      <c r="J1078" s="74"/>
      <c r="K1078" s="74"/>
      <c r="L1078" s="74"/>
      <c r="M1078" s="74"/>
    </row>
    <row r="1079" spans="1:13" s="139" customFormat="1" ht="6" customHeight="1">
      <c r="A1079" s="79"/>
      <c r="B1079" s="79"/>
      <c r="C1079" s="79"/>
      <c r="D1079" s="79"/>
      <c r="E1079" s="110"/>
      <c r="G1079" s="146"/>
      <c r="H1079" s="147"/>
      <c r="I1079" s="148"/>
      <c r="J1079" s="74"/>
      <c r="K1079" s="74"/>
      <c r="L1079" s="74"/>
      <c r="M1079" s="74"/>
    </row>
    <row r="1080" spans="1:13" s="139" customFormat="1" ht="11.25" customHeight="1">
      <c r="A1080" s="79"/>
      <c r="B1080" s="79"/>
      <c r="C1080" s="79"/>
      <c r="D1080" s="79"/>
      <c r="E1080" s="114" t="s">
        <v>135</v>
      </c>
      <c r="G1080" s="146"/>
      <c r="H1080" s="147"/>
      <c r="I1080" s="148"/>
      <c r="J1080" s="74"/>
      <c r="K1080" s="74"/>
      <c r="L1080" s="74"/>
      <c r="M1080" s="74"/>
    </row>
    <row r="1081" spans="1:13" s="139" customFormat="1" ht="6" customHeight="1">
      <c r="A1081" s="79"/>
      <c r="B1081" s="79"/>
      <c r="C1081" s="79"/>
      <c r="D1081" s="79"/>
      <c r="E1081" s="75" t="s">
        <v>24</v>
      </c>
      <c r="G1081" s="146"/>
      <c r="H1081" s="147"/>
      <c r="I1081" s="148"/>
      <c r="J1081" s="74"/>
      <c r="K1081" s="74"/>
      <c r="L1081" s="74"/>
      <c r="M1081" s="74"/>
    </row>
    <row r="1082" spans="1:13" s="139" customFormat="1" ht="11.25" customHeight="1">
      <c r="A1082" s="79"/>
      <c r="B1082" s="79"/>
      <c r="C1082" s="79"/>
      <c r="D1082" s="79"/>
      <c r="E1082" s="125" t="s">
        <v>38</v>
      </c>
      <c r="G1082" s="146"/>
      <c r="H1082" s="147"/>
      <c r="I1082" s="148"/>
      <c r="J1082" s="74"/>
      <c r="K1082" s="74"/>
      <c r="L1082" s="74"/>
      <c r="M1082" s="74"/>
    </row>
    <row r="1083" spans="1:13" s="139" customFormat="1" ht="11.25" customHeight="1">
      <c r="A1083" s="74" t="s">
        <v>205</v>
      </c>
      <c r="B1083" s="142">
        <v>801</v>
      </c>
      <c r="C1083" s="128">
        <v>80150</v>
      </c>
      <c r="D1083" s="79" t="s">
        <v>197</v>
      </c>
      <c r="E1083" s="110" t="s">
        <v>43</v>
      </c>
      <c r="G1083" s="146">
        <f>SUM(G1084:G1091)</f>
        <v>10251144</v>
      </c>
      <c r="H1083" s="147">
        <f>SUM(H1084:H1091)</f>
        <v>10246386.119999999</v>
      </c>
      <c r="I1083" s="122">
        <f t="shared" si="21"/>
        <v>0.99953586838698194</v>
      </c>
      <c r="J1083" s="74"/>
      <c r="K1083" s="74"/>
      <c r="L1083" s="74"/>
      <c r="M1083" s="74"/>
    </row>
    <row r="1084" spans="1:13" s="139" customFormat="1" ht="11.25" customHeight="1">
      <c r="A1084" s="74" t="s">
        <v>205</v>
      </c>
      <c r="B1084" s="142">
        <v>801</v>
      </c>
      <c r="C1084" s="128">
        <v>80150</v>
      </c>
      <c r="D1084" s="128">
        <v>4010</v>
      </c>
      <c r="E1084" s="129" t="s">
        <v>44</v>
      </c>
      <c r="G1084" s="178"/>
      <c r="H1084" s="179"/>
      <c r="I1084" s="133" t="str">
        <f t="shared" si="21"/>
        <v xml:space="preserve"> </v>
      </c>
      <c r="J1084" s="74"/>
      <c r="K1084" s="74"/>
      <c r="L1084" s="74"/>
      <c r="M1084" s="74"/>
    </row>
    <row r="1085" spans="1:13" s="139" customFormat="1" ht="11.25" customHeight="1">
      <c r="A1085" s="74" t="s">
        <v>205</v>
      </c>
      <c r="B1085" s="142">
        <v>801</v>
      </c>
      <c r="C1085" s="128">
        <v>80150</v>
      </c>
      <c r="D1085" s="128">
        <v>4740</v>
      </c>
      <c r="E1085" s="129" t="s">
        <v>409</v>
      </c>
      <c r="G1085" s="178"/>
      <c r="H1085" s="179"/>
      <c r="I1085" s="133" t="str">
        <f>IF(SUM(G1085=0)," ",(H1085/G1085))</f>
        <v xml:space="preserve"> </v>
      </c>
      <c r="J1085" s="74"/>
      <c r="K1085" s="74"/>
      <c r="L1085" s="74"/>
      <c r="M1085" s="74"/>
    </row>
    <row r="1086" spans="1:13" s="139" customFormat="1" ht="11.25" customHeight="1">
      <c r="A1086" s="74" t="s">
        <v>205</v>
      </c>
      <c r="B1086" s="142">
        <v>801</v>
      </c>
      <c r="C1086" s="128">
        <v>80150</v>
      </c>
      <c r="D1086" s="128">
        <v>4750</v>
      </c>
      <c r="E1086" s="129" t="s">
        <v>410</v>
      </c>
      <c r="G1086" s="178"/>
      <c r="H1086" s="179"/>
      <c r="I1086" s="133" t="str">
        <f>IF(SUM(G1086=0)," ",(H1086/G1086))</f>
        <v xml:space="preserve"> </v>
      </c>
      <c r="J1086" s="74"/>
      <c r="K1086" s="74"/>
      <c r="L1086" s="74"/>
      <c r="M1086" s="74"/>
    </row>
    <row r="1087" spans="1:13" s="134" customFormat="1" ht="11.25" customHeight="1">
      <c r="A1087" s="74" t="s">
        <v>205</v>
      </c>
      <c r="B1087" s="142">
        <v>801</v>
      </c>
      <c r="C1087" s="128">
        <v>80150</v>
      </c>
      <c r="D1087" s="128">
        <v>4790</v>
      </c>
      <c r="E1087" s="129" t="s">
        <v>394</v>
      </c>
      <c r="F1087" s="130"/>
      <c r="G1087" s="131">
        <v>8105520</v>
      </c>
      <c r="H1087" s="132">
        <v>8105188.5</v>
      </c>
      <c r="I1087" s="133">
        <f>IF(SUM(G1087=0)," ",(H1087/G1087))</f>
        <v>0.99995910194534099</v>
      </c>
      <c r="J1087" s="74"/>
      <c r="K1087" s="74"/>
      <c r="L1087" s="74"/>
      <c r="M1087" s="74"/>
    </row>
    <row r="1088" spans="1:13" s="139" customFormat="1" ht="11.25" customHeight="1">
      <c r="A1088" s="74" t="s">
        <v>205</v>
      </c>
      <c r="B1088" s="142">
        <v>801</v>
      </c>
      <c r="C1088" s="128">
        <v>80150</v>
      </c>
      <c r="D1088" s="128">
        <v>4040</v>
      </c>
      <c r="E1088" s="129" t="s">
        <v>45</v>
      </c>
      <c r="G1088" s="178">
        <v>572</v>
      </c>
      <c r="H1088" s="179">
        <v>572</v>
      </c>
      <c r="I1088" s="133">
        <f t="shared" si="21"/>
        <v>1</v>
      </c>
      <c r="J1088" s="74"/>
      <c r="K1088" s="74"/>
      <c r="L1088" s="74"/>
      <c r="M1088" s="74"/>
    </row>
    <row r="1089" spans="1:13" s="134" customFormat="1" ht="11.25" customHeight="1">
      <c r="A1089" s="74" t="s">
        <v>205</v>
      </c>
      <c r="B1089" s="142">
        <v>801</v>
      </c>
      <c r="C1089" s="128">
        <v>80150</v>
      </c>
      <c r="D1089" s="128">
        <v>4800</v>
      </c>
      <c r="E1089" s="129" t="s">
        <v>395</v>
      </c>
      <c r="F1089" s="130"/>
      <c r="G1089" s="131">
        <v>545607</v>
      </c>
      <c r="H1089" s="132">
        <v>545603.85</v>
      </c>
      <c r="I1089" s="133">
        <f>IF(SUM(G1089=0)," ",(H1089/G1089))</f>
        <v>0.99999422661366144</v>
      </c>
      <c r="J1089" s="74"/>
      <c r="K1089" s="74"/>
      <c r="L1089" s="74"/>
      <c r="M1089" s="74"/>
    </row>
    <row r="1090" spans="1:13" s="139" customFormat="1" ht="11.25" customHeight="1">
      <c r="A1090" s="74" t="s">
        <v>205</v>
      </c>
      <c r="B1090" s="142">
        <v>801</v>
      </c>
      <c r="C1090" s="128">
        <v>80150</v>
      </c>
      <c r="D1090" s="128">
        <v>4170</v>
      </c>
      <c r="E1090" s="129" t="s">
        <v>46</v>
      </c>
      <c r="G1090" s="178"/>
      <c r="H1090" s="179"/>
      <c r="I1090" s="133" t="str">
        <f t="shared" si="21"/>
        <v xml:space="preserve"> </v>
      </c>
      <c r="J1090" s="74"/>
      <c r="K1090" s="74"/>
      <c r="L1090" s="74"/>
      <c r="M1090" s="74"/>
    </row>
    <row r="1091" spans="1:13" s="139" customFormat="1" ht="11.25" customHeight="1">
      <c r="A1091" s="134"/>
      <c r="B1091" s="134"/>
      <c r="C1091" s="134"/>
      <c r="D1091" s="128"/>
      <c r="E1091" s="129" t="s">
        <v>47</v>
      </c>
      <c r="G1091" s="178">
        <f>1408403+167542+23500</f>
        <v>1599445</v>
      </c>
      <c r="H1091" s="179">
        <f>1404833.89+167542+22645.88</f>
        <v>1595021.7699999998</v>
      </c>
      <c r="I1091" s="133">
        <f t="shared" si="21"/>
        <v>0.99723452197480988</v>
      </c>
      <c r="J1091" s="74"/>
      <c r="K1091" s="74"/>
      <c r="L1091" s="74"/>
      <c r="M1091" s="74"/>
    </row>
    <row r="1092" spans="1:13" s="139" customFormat="1" ht="6" customHeight="1">
      <c r="A1092" s="134"/>
      <c r="B1092" s="134"/>
      <c r="C1092" s="134"/>
      <c r="D1092" s="134"/>
      <c r="E1092" s="129" t="s">
        <v>24</v>
      </c>
      <c r="G1092" s="146"/>
      <c r="H1092" s="147"/>
      <c r="I1092" s="133"/>
      <c r="J1092" s="74"/>
      <c r="K1092" s="74"/>
      <c r="L1092" s="74"/>
      <c r="M1092" s="74"/>
    </row>
    <row r="1093" spans="1:13" s="139" customFormat="1" ht="11.25" hidden="1" customHeight="1">
      <c r="A1093" s="74" t="s">
        <v>205</v>
      </c>
      <c r="B1093" s="142">
        <v>801</v>
      </c>
      <c r="C1093" s="128">
        <v>80150</v>
      </c>
      <c r="D1093" s="137">
        <v>3020</v>
      </c>
      <c r="E1093" s="138" t="s">
        <v>161</v>
      </c>
      <c r="G1093" s="168"/>
      <c r="H1093" s="169"/>
      <c r="I1093" s="78" t="str">
        <f t="shared" si="21"/>
        <v xml:space="preserve"> </v>
      </c>
      <c r="J1093" s="74"/>
      <c r="K1093" s="74"/>
      <c r="L1093" s="74"/>
      <c r="M1093" s="74"/>
    </row>
    <row r="1094" spans="1:13" s="139" customFormat="1" ht="11.25" hidden="1" customHeight="1">
      <c r="A1094" s="74" t="s">
        <v>205</v>
      </c>
      <c r="B1094" s="142">
        <v>801</v>
      </c>
      <c r="C1094" s="128">
        <v>80150</v>
      </c>
      <c r="D1094" s="137">
        <v>4140</v>
      </c>
      <c r="E1094" s="138" t="s">
        <v>167</v>
      </c>
      <c r="G1094" s="168"/>
      <c r="H1094" s="169"/>
      <c r="I1094" s="78" t="str">
        <f t="shared" si="21"/>
        <v xml:space="preserve"> </v>
      </c>
      <c r="J1094" s="74"/>
      <c r="K1094" s="74"/>
      <c r="L1094" s="74"/>
      <c r="M1094" s="74"/>
    </row>
    <row r="1095" spans="1:13" s="139" customFormat="1" ht="11.25" customHeight="1">
      <c r="A1095" s="74" t="s">
        <v>205</v>
      </c>
      <c r="B1095" s="142">
        <v>801</v>
      </c>
      <c r="C1095" s="128">
        <v>80150</v>
      </c>
      <c r="D1095" s="137">
        <v>4210</v>
      </c>
      <c r="E1095" s="138" t="s">
        <v>162</v>
      </c>
      <c r="G1095" s="168">
        <v>100000</v>
      </c>
      <c r="H1095" s="169">
        <v>84905.75</v>
      </c>
      <c r="I1095" s="78">
        <f t="shared" si="21"/>
        <v>0.84905750000000002</v>
      </c>
      <c r="J1095" s="74"/>
      <c r="K1095" s="74"/>
      <c r="L1095" s="74"/>
      <c r="M1095" s="74"/>
    </row>
    <row r="1096" spans="1:13" s="139" customFormat="1" ht="11.25" hidden="1" customHeight="1">
      <c r="A1096" s="74" t="s">
        <v>205</v>
      </c>
      <c r="B1096" s="142">
        <v>801</v>
      </c>
      <c r="C1096" s="128">
        <v>80150</v>
      </c>
      <c r="D1096" s="137">
        <v>4220</v>
      </c>
      <c r="E1096" s="138" t="s">
        <v>172</v>
      </c>
      <c r="G1096" s="168"/>
      <c r="H1096" s="169"/>
      <c r="I1096" s="78" t="str">
        <f t="shared" si="21"/>
        <v xml:space="preserve"> </v>
      </c>
      <c r="J1096" s="74"/>
      <c r="K1096" s="74"/>
      <c r="L1096" s="74"/>
      <c r="M1096" s="74"/>
    </row>
    <row r="1097" spans="1:13" s="139" customFormat="1" ht="11.25" customHeight="1">
      <c r="A1097" s="74" t="s">
        <v>205</v>
      </c>
      <c r="B1097" s="142">
        <v>801</v>
      </c>
      <c r="C1097" s="128">
        <v>80150</v>
      </c>
      <c r="D1097" s="137">
        <v>4240</v>
      </c>
      <c r="E1097" s="138" t="s">
        <v>213</v>
      </c>
      <c r="G1097" s="168">
        <v>100000</v>
      </c>
      <c r="H1097" s="169">
        <v>84766.82</v>
      </c>
      <c r="I1097" s="78">
        <f t="shared" si="21"/>
        <v>0.84766820000000009</v>
      </c>
      <c r="J1097" s="74"/>
      <c r="K1097" s="74"/>
      <c r="L1097" s="74"/>
      <c r="M1097" s="74"/>
    </row>
    <row r="1098" spans="1:13" s="139" customFormat="1" ht="11.25" hidden="1" customHeight="1">
      <c r="A1098" s="74" t="s">
        <v>205</v>
      </c>
      <c r="B1098" s="142">
        <v>801</v>
      </c>
      <c r="C1098" s="128">
        <v>80150</v>
      </c>
      <c r="D1098" s="137">
        <v>4260</v>
      </c>
      <c r="E1098" s="138" t="s">
        <v>163</v>
      </c>
      <c r="G1098" s="168"/>
      <c r="H1098" s="169"/>
      <c r="I1098" s="78" t="str">
        <f t="shared" si="21"/>
        <v xml:space="preserve"> </v>
      </c>
      <c r="J1098" s="74"/>
      <c r="K1098" s="74"/>
      <c r="L1098" s="74"/>
      <c r="M1098" s="74"/>
    </row>
    <row r="1099" spans="1:13" s="139" customFormat="1" ht="11.25" hidden="1" customHeight="1">
      <c r="A1099" s="74" t="s">
        <v>205</v>
      </c>
      <c r="B1099" s="142">
        <v>801</v>
      </c>
      <c r="C1099" s="128">
        <v>80150</v>
      </c>
      <c r="D1099" s="137">
        <v>4280</v>
      </c>
      <c r="E1099" s="138" t="s">
        <v>164</v>
      </c>
      <c r="G1099" s="168"/>
      <c r="H1099" s="169"/>
      <c r="I1099" s="78" t="str">
        <f t="shared" si="21"/>
        <v xml:space="preserve"> </v>
      </c>
      <c r="J1099" s="74"/>
      <c r="K1099" s="74"/>
      <c r="L1099" s="74"/>
      <c r="M1099" s="74"/>
    </row>
    <row r="1100" spans="1:13" s="139" customFormat="1" ht="11.25" hidden="1" customHeight="1">
      <c r="A1100" s="74" t="s">
        <v>205</v>
      </c>
      <c r="B1100" s="142">
        <v>801</v>
      </c>
      <c r="C1100" s="128">
        <v>80150</v>
      </c>
      <c r="D1100" s="137">
        <v>4300</v>
      </c>
      <c r="E1100" s="138" t="s">
        <v>165</v>
      </c>
      <c r="G1100" s="168"/>
      <c r="H1100" s="169"/>
      <c r="I1100" s="78" t="str">
        <f t="shared" si="21"/>
        <v xml:space="preserve"> </v>
      </c>
      <c r="J1100" s="74"/>
      <c r="K1100" s="74"/>
      <c r="L1100" s="74"/>
      <c r="M1100" s="74"/>
    </row>
    <row r="1101" spans="1:13" s="139" customFormat="1" ht="22.5" hidden="1">
      <c r="A1101" s="74" t="s">
        <v>205</v>
      </c>
      <c r="B1101" s="142">
        <v>801</v>
      </c>
      <c r="C1101" s="128">
        <v>80150</v>
      </c>
      <c r="D1101" s="128">
        <v>4350</v>
      </c>
      <c r="E1101" s="138" t="s">
        <v>414</v>
      </c>
      <c r="G1101" s="168"/>
      <c r="H1101" s="169"/>
      <c r="I1101" s="78" t="str">
        <f t="shared" si="21"/>
        <v xml:space="preserve"> </v>
      </c>
      <c r="J1101" s="74"/>
      <c r="K1101" s="74"/>
      <c r="L1101" s="74"/>
      <c r="M1101" s="74"/>
    </row>
    <row r="1102" spans="1:13" s="139" customFormat="1" ht="11.25" hidden="1" customHeight="1">
      <c r="A1102" s="74" t="s">
        <v>205</v>
      </c>
      <c r="B1102" s="142">
        <v>801</v>
      </c>
      <c r="C1102" s="128">
        <v>80150</v>
      </c>
      <c r="D1102" s="137">
        <v>4360</v>
      </c>
      <c r="E1102" s="138" t="s">
        <v>202</v>
      </c>
      <c r="G1102" s="168"/>
      <c r="H1102" s="169"/>
      <c r="I1102" s="78" t="str">
        <f t="shared" si="21"/>
        <v xml:space="preserve"> </v>
      </c>
      <c r="J1102" s="74"/>
      <c r="K1102" s="74"/>
      <c r="L1102" s="74"/>
      <c r="M1102" s="74"/>
    </row>
    <row r="1103" spans="1:13" s="139" customFormat="1" ht="11.25" hidden="1" customHeight="1">
      <c r="A1103" s="74" t="s">
        <v>205</v>
      </c>
      <c r="B1103" s="142">
        <v>801</v>
      </c>
      <c r="C1103" s="128">
        <v>80150</v>
      </c>
      <c r="D1103" s="137">
        <v>4390</v>
      </c>
      <c r="E1103" s="138" t="s">
        <v>169</v>
      </c>
      <c r="G1103" s="168"/>
      <c r="H1103" s="169"/>
      <c r="I1103" s="78" t="str">
        <f t="shared" si="21"/>
        <v xml:space="preserve"> </v>
      </c>
      <c r="J1103" s="74"/>
      <c r="K1103" s="74"/>
      <c r="L1103" s="74"/>
      <c r="M1103" s="74"/>
    </row>
    <row r="1104" spans="1:13" s="139" customFormat="1" ht="11.25" hidden="1" customHeight="1">
      <c r="A1104" s="74" t="s">
        <v>205</v>
      </c>
      <c r="B1104" s="142">
        <v>801</v>
      </c>
      <c r="C1104" s="128">
        <v>80150</v>
      </c>
      <c r="D1104" s="137">
        <v>4400</v>
      </c>
      <c r="E1104" s="138" t="s">
        <v>170</v>
      </c>
      <c r="G1104" s="168"/>
      <c r="H1104" s="169"/>
      <c r="I1104" s="78" t="str">
        <f t="shared" si="21"/>
        <v xml:space="preserve"> </v>
      </c>
      <c r="J1104" s="74"/>
      <c r="K1104" s="74"/>
      <c r="L1104" s="74"/>
      <c r="M1104" s="74"/>
    </row>
    <row r="1105" spans="1:13" s="139" customFormat="1" ht="11.25" hidden="1" customHeight="1">
      <c r="A1105" s="74" t="s">
        <v>205</v>
      </c>
      <c r="B1105" s="142">
        <v>801</v>
      </c>
      <c r="C1105" s="128">
        <v>80150</v>
      </c>
      <c r="D1105" s="137">
        <v>4410</v>
      </c>
      <c r="E1105" s="138" t="s">
        <v>199</v>
      </c>
      <c r="G1105" s="168"/>
      <c r="H1105" s="169"/>
      <c r="I1105" s="78" t="str">
        <f t="shared" si="21"/>
        <v xml:space="preserve"> </v>
      </c>
      <c r="J1105" s="74"/>
      <c r="K1105" s="74"/>
      <c r="L1105" s="74"/>
      <c r="M1105" s="74"/>
    </row>
    <row r="1106" spans="1:13" s="139" customFormat="1" ht="11.25" hidden="1" customHeight="1">
      <c r="A1106" s="74" t="s">
        <v>205</v>
      </c>
      <c r="B1106" s="142">
        <v>801</v>
      </c>
      <c r="C1106" s="128">
        <v>80150</v>
      </c>
      <c r="D1106" s="137">
        <v>4430</v>
      </c>
      <c r="E1106" s="138" t="s">
        <v>171</v>
      </c>
      <c r="G1106" s="168"/>
      <c r="H1106" s="169"/>
      <c r="I1106" s="78" t="str">
        <f t="shared" si="21"/>
        <v xml:space="preserve"> </v>
      </c>
      <c r="J1106" s="74"/>
      <c r="K1106" s="74"/>
      <c r="L1106" s="74"/>
      <c r="M1106" s="74"/>
    </row>
    <row r="1107" spans="1:13" s="139" customFormat="1" ht="11.25" customHeight="1">
      <c r="A1107" s="74" t="s">
        <v>205</v>
      </c>
      <c r="B1107" s="142">
        <v>801</v>
      </c>
      <c r="C1107" s="128">
        <v>80150</v>
      </c>
      <c r="D1107" s="137">
        <v>4440</v>
      </c>
      <c r="E1107" s="138" t="s">
        <v>166</v>
      </c>
      <c r="G1107" s="168">
        <v>447356</v>
      </c>
      <c r="H1107" s="169">
        <v>447356</v>
      </c>
      <c r="I1107" s="78">
        <f t="shared" si="21"/>
        <v>1</v>
      </c>
      <c r="J1107" s="74"/>
      <c r="K1107" s="74"/>
      <c r="L1107" s="74"/>
      <c r="M1107" s="74"/>
    </row>
    <row r="1108" spans="1:13" s="139" customFormat="1" ht="11.25" hidden="1" customHeight="1">
      <c r="A1108" s="74" t="s">
        <v>205</v>
      </c>
      <c r="B1108" s="142">
        <v>801</v>
      </c>
      <c r="C1108" s="128">
        <v>80150</v>
      </c>
      <c r="D1108" s="137">
        <v>4480</v>
      </c>
      <c r="E1108" s="138" t="s">
        <v>173</v>
      </c>
      <c r="G1108" s="168"/>
      <c r="H1108" s="169"/>
      <c r="I1108" s="78" t="str">
        <f t="shared" si="21"/>
        <v xml:space="preserve"> </v>
      </c>
      <c r="J1108" s="74"/>
      <c r="K1108" s="74"/>
      <c r="L1108" s="74"/>
      <c r="M1108" s="74"/>
    </row>
    <row r="1109" spans="1:13" s="139" customFormat="1" ht="11.25" hidden="1" customHeight="1">
      <c r="A1109" s="74" t="s">
        <v>205</v>
      </c>
      <c r="B1109" s="142">
        <v>801</v>
      </c>
      <c r="C1109" s="128">
        <v>80150</v>
      </c>
      <c r="D1109" s="137">
        <v>4510</v>
      </c>
      <c r="E1109" s="138" t="s">
        <v>174</v>
      </c>
      <c r="G1109" s="168"/>
      <c r="H1109" s="169"/>
      <c r="I1109" s="78" t="str">
        <f t="shared" si="21"/>
        <v xml:space="preserve"> </v>
      </c>
      <c r="J1109" s="74"/>
      <c r="K1109" s="74"/>
      <c r="L1109" s="74"/>
      <c r="M1109" s="74"/>
    </row>
    <row r="1110" spans="1:13" s="139" customFormat="1" ht="11.25" hidden="1" customHeight="1">
      <c r="A1110" s="74" t="s">
        <v>205</v>
      </c>
      <c r="B1110" s="142">
        <v>801</v>
      </c>
      <c r="C1110" s="128">
        <v>80150</v>
      </c>
      <c r="D1110" s="137">
        <v>4520</v>
      </c>
      <c r="E1110" s="138" t="s">
        <v>175</v>
      </c>
      <c r="G1110" s="168"/>
      <c r="H1110" s="169"/>
      <c r="I1110" s="78" t="str">
        <f t="shared" si="21"/>
        <v xml:space="preserve"> </v>
      </c>
      <c r="J1110" s="74"/>
      <c r="K1110" s="74"/>
      <c r="L1110" s="74"/>
      <c r="M1110" s="74"/>
    </row>
    <row r="1111" spans="1:13" s="139" customFormat="1" ht="11.25" hidden="1" customHeight="1">
      <c r="A1111" s="74" t="s">
        <v>205</v>
      </c>
      <c r="B1111" s="142">
        <v>801</v>
      </c>
      <c r="C1111" s="128">
        <v>80150</v>
      </c>
      <c r="D1111" s="137">
        <v>4580</v>
      </c>
      <c r="E1111" s="138" t="s">
        <v>176</v>
      </c>
      <c r="G1111" s="168"/>
      <c r="H1111" s="169"/>
      <c r="I1111" s="78" t="str">
        <f t="shared" si="21"/>
        <v xml:space="preserve"> </v>
      </c>
      <c r="J1111" s="74"/>
      <c r="K1111" s="74"/>
      <c r="L1111" s="74"/>
      <c r="M1111" s="74"/>
    </row>
    <row r="1112" spans="1:13" s="139" customFormat="1" ht="11.25" hidden="1" customHeight="1">
      <c r="A1112" s="74" t="s">
        <v>205</v>
      </c>
      <c r="B1112" s="142">
        <v>801</v>
      </c>
      <c r="C1112" s="128">
        <v>80150</v>
      </c>
      <c r="D1112" s="137">
        <v>4590</v>
      </c>
      <c r="E1112" s="138" t="s">
        <v>177</v>
      </c>
      <c r="G1112" s="168"/>
      <c r="H1112" s="169"/>
      <c r="I1112" s="78" t="str">
        <f t="shared" si="21"/>
        <v xml:space="preserve"> </v>
      </c>
      <c r="J1112" s="74"/>
      <c r="K1112" s="74"/>
      <c r="L1112" s="74"/>
      <c r="M1112" s="74"/>
    </row>
    <row r="1113" spans="1:13" s="139" customFormat="1" ht="11.25" hidden="1" customHeight="1">
      <c r="A1113" s="74" t="s">
        <v>205</v>
      </c>
      <c r="B1113" s="142">
        <v>801</v>
      </c>
      <c r="C1113" s="128">
        <v>80150</v>
      </c>
      <c r="D1113" s="137">
        <v>4610</v>
      </c>
      <c r="E1113" s="138" t="s">
        <v>168</v>
      </c>
      <c r="G1113" s="168"/>
      <c r="H1113" s="169"/>
      <c r="I1113" s="78" t="str">
        <f t="shared" si="21"/>
        <v xml:space="preserve"> </v>
      </c>
      <c r="J1113" s="74"/>
      <c r="K1113" s="74"/>
      <c r="L1113" s="74"/>
      <c r="M1113" s="74"/>
    </row>
    <row r="1114" spans="1:13" s="139" customFormat="1" ht="11.25" hidden="1" customHeight="1">
      <c r="A1114" s="74" t="s">
        <v>205</v>
      </c>
      <c r="B1114" s="142">
        <v>801</v>
      </c>
      <c r="C1114" s="128">
        <v>80150</v>
      </c>
      <c r="D1114" s="137">
        <v>4700</v>
      </c>
      <c r="E1114" s="138" t="s">
        <v>198</v>
      </c>
      <c r="G1114" s="168"/>
      <c r="H1114" s="169"/>
      <c r="I1114" s="78" t="str">
        <f t="shared" si="21"/>
        <v xml:space="preserve"> </v>
      </c>
      <c r="J1114" s="74"/>
      <c r="K1114" s="74"/>
      <c r="L1114" s="74"/>
      <c r="M1114" s="74"/>
    </row>
    <row r="1115" spans="1:13" s="139" customFormat="1" ht="11.25" hidden="1" customHeight="1">
      <c r="A1115" s="74" t="s">
        <v>205</v>
      </c>
      <c r="B1115" s="142">
        <v>801</v>
      </c>
      <c r="C1115" s="128">
        <v>80150</v>
      </c>
      <c r="D1115" s="137">
        <v>4990</v>
      </c>
      <c r="E1115" s="138" t="s">
        <v>182</v>
      </c>
      <c r="G1115" s="168"/>
      <c r="H1115" s="169"/>
      <c r="I1115" s="78" t="str">
        <f t="shared" si="21"/>
        <v xml:space="preserve"> </v>
      </c>
      <c r="J1115" s="74"/>
      <c r="K1115" s="74"/>
      <c r="L1115" s="74"/>
      <c r="M1115" s="74"/>
    </row>
    <row r="1116" spans="1:13" s="74" customFormat="1" ht="6" customHeight="1">
      <c r="A1116" s="151"/>
      <c r="B1116" s="151"/>
      <c r="C1116" s="151"/>
      <c r="D1116" s="151"/>
      <c r="E1116" s="110" t="s">
        <v>24</v>
      </c>
      <c r="F1116" s="76"/>
      <c r="G1116" s="111"/>
      <c r="H1116" s="112"/>
      <c r="I1116" s="78"/>
    </row>
    <row r="1117" spans="1:13" s="139" customFormat="1" ht="11.25" customHeight="1">
      <c r="A1117" s="79"/>
      <c r="B1117" s="79"/>
      <c r="C1117" s="79"/>
      <c r="D1117" s="79"/>
      <c r="E1117" s="114" t="s">
        <v>260</v>
      </c>
      <c r="G1117" s="146">
        <f>SUM(G1122,G1130:G1151)</f>
        <v>2943473</v>
      </c>
      <c r="H1117" s="147">
        <f>SUM(H1122,H1130:H1151)</f>
        <v>2927125.6100000003</v>
      </c>
      <c r="I1117" s="122">
        <f t="shared" ref="I1117:I1151" si="22">IF(SUM(G1117=0)," ",(H1117/G1117))</f>
        <v>0.99444622389945492</v>
      </c>
      <c r="J1117" s="74"/>
      <c r="K1117" s="74"/>
      <c r="L1117" s="74"/>
      <c r="M1117" s="74"/>
    </row>
    <row r="1118" spans="1:13" s="139" customFormat="1" ht="6" customHeight="1">
      <c r="A1118" s="79"/>
      <c r="B1118" s="79"/>
      <c r="C1118" s="79"/>
      <c r="D1118" s="79"/>
      <c r="E1118" s="110"/>
      <c r="G1118" s="146"/>
      <c r="H1118" s="147"/>
      <c r="I1118" s="148"/>
      <c r="J1118" s="74"/>
      <c r="K1118" s="74"/>
      <c r="L1118" s="74"/>
      <c r="M1118" s="74"/>
    </row>
    <row r="1119" spans="1:13" s="139" customFormat="1" ht="11.25" customHeight="1">
      <c r="A1119" s="79"/>
      <c r="B1119" s="79"/>
      <c r="C1119" s="79"/>
      <c r="D1119" s="79"/>
      <c r="E1119" s="114" t="s">
        <v>135</v>
      </c>
      <c r="G1119" s="146"/>
      <c r="H1119" s="147"/>
      <c r="I1119" s="148"/>
      <c r="J1119" s="74"/>
      <c r="K1119" s="74"/>
      <c r="L1119" s="74"/>
      <c r="M1119" s="74"/>
    </row>
    <row r="1120" spans="1:13" s="139" customFormat="1" ht="6" customHeight="1">
      <c r="A1120" s="79"/>
      <c r="B1120" s="79"/>
      <c r="C1120" s="79"/>
      <c r="D1120" s="79"/>
      <c r="E1120" s="75" t="s">
        <v>24</v>
      </c>
      <c r="G1120" s="146"/>
      <c r="H1120" s="147"/>
      <c r="I1120" s="148"/>
      <c r="J1120" s="74"/>
      <c r="K1120" s="74"/>
      <c r="L1120" s="74"/>
      <c r="M1120" s="74"/>
    </row>
    <row r="1121" spans="1:13" s="139" customFormat="1" ht="11.25" customHeight="1">
      <c r="A1121" s="79"/>
      <c r="B1121" s="79"/>
      <c r="C1121" s="79"/>
      <c r="D1121" s="79"/>
      <c r="E1121" s="125" t="s">
        <v>38</v>
      </c>
      <c r="G1121" s="146"/>
      <c r="H1121" s="147"/>
      <c r="I1121" s="148"/>
      <c r="J1121" s="74"/>
      <c r="K1121" s="74"/>
      <c r="L1121" s="74"/>
      <c r="M1121" s="74"/>
    </row>
    <row r="1122" spans="1:13" s="139" customFormat="1" ht="11.25" customHeight="1">
      <c r="A1122" s="74" t="s">
        <v>205</v>
      </c>
      <c r="B1122" s="142">
        <v>801</v>
      </c>
      <c r="C1122" s="128">
        <v>80152</v>
      </c>
      <c r="D1122" s="79" t="s">
        <v>197</v>
      </c>
      <c r="E1122" s="110" t="s">
        <v>43</v>
      </c>
      <c r="G1122" s="146">
        <f>SUM(G1123:G1128)</f>
        <v>2701955</v>
      </c>
      <c r="H1122" s="147">
        <f>SUM(H1123:H1128)</f>
        <v>2694792.1500000004</v>
      </c>
      <c r="I1122" s="122">
        <f t="shared" si="22"/>
        <v>0.9973490121041988</v>
      </c>
      <c r="J1122" s="74"/>
      <c r="K1122" s="74"/>
      <c r="L1122" s="74"/>
      <c r="M1122" s="74"/>
    </row>
    <row r="1123" spans="1:13" s="139" customFormat="1" ht="11.25" customHeight="1">
      <c r="A1123" s="74" t="s">
        <v>205</v>
      </c>
      <c r="B1123" s="142">
        <v>801</v>
      </c>
      <c r="C1123" s="128">
        <v>80152</v>
      </c>
      <c r="D1123" s="128">
        <v>4010</v>
      </c>
      <c r="E1123" s="129" t="s">
        <v>44</v>
      </c>
      <c r="G1123" s="178">
        <v>169378</v>
      </c>
      <c r="H1123" s="179">
        <v>169373.73</v>
      </c>
      <c r="I1123" s="133">
        <f t="shared" si="22"/>
        <v>0.9999747901144187</v>
      </c>
      <c r="J1123" s="74"/>
      <c r="K1123" s="74"/>
      <c r="L1123" s="74"/>
      <c r="M1123" s="74"/>
    </row>
    <row r="1124" spans="1:13" s="134" customFormat="1" ht="11.25" customHeight="1">
      <c r="A1124" s="74" t="s">
        <v>205</v>
      </c>
      <c r="B1124" s="142">
        <v>801</v>
      </c>
      <c r="C1124" s="128">
        <v>80152</v>
      </c>
      <c r="D1124" s="128">
        <v>4790</v>
      </c>
      <c r="E1124" s="129" t="s">
        <v>394</v>
      </c>
      <c r="F1124" s="130"/>
      <c r="G1124" s="131">
        <v>2015046</v>
      </c>
      <c r="H1124" s="132">
        <v>2008172.69</v>
      </c>
      <c r="I1124" s="133">
        <f>IF(SUM(G1124=0)," ",(H1124/G1124))</f>
        <v>0.99658900590854993</v>
      </c>
      <c r="J1124" s="74"/>
      <c r="K1124" s="74"/>
      <c r="L1124" s="74"/>
      <c r="M1124" s="74"/>
    </row>
    <row r="1125" spans="1:13" s="139" customFormat="1" ht="11.25" customHeight="1">
      <c r="A1125" s="74" t="s">
        <v>205</v>
      </c>
      <c r="B1125" s="142">
        <v>801</v>
      </c>
      <c r="C1125" s="128">
        <v>80152</v>
      </c>
      <c r="D1125" s="128">
        <v>4040</v>
      </c>
      <c r="E1125" s="129" t="s">
        <v>45</v>
      </c>
      <c r="G1125" s="178">
        <v>11781</v>
      </c>
      <c r="H1125" s="179">
        <v>11780.97</v>
      </c>
      <c r="I1125" s="133">
        <f t="shared" si="22"/>
        <v>0.9999974535268652</v>
      </c>
      <c r="J1125" s="74"/>
      <c r="K1125" s="74"/>
      <c r="L1125" s="74"/>
      <c r="M1125" s="74"/>
    </row>
    <row r="1126" spans="1:13" s="134" customFormat="1" ht="11.25" customHeight="1">
      <c r="A1126" s="74" t="s">
        <v>205</v>
      </c>
      <c r="B1126" s="142">
        <v>801</v>
      </c>
      <c r="C1126" s="128">
        <v>80152</v>
      </c>
      <c r="D1126" s="128">
        <v>4800</v>
      </c>
      <c r="E1126" s="129" t="s">
        <v>395</v>
      </c>
      <c r="F1126" s="130"/>
      <c r="G1126" s="131">
        <v>113675</v>
      </c>
      <c r="H1126" s="132">
        <v>113671.77</v>
      </c>
      <c r="I1126" s="133">
        <f>IF(SUM(G1126=0)," ",(H1126/G1126))</f>
        <v>0.9999715856608753</v>
      </c>
      <c r="J1126" s="74"/>
      <c r="K1126" s="74"/>
      <c r="L1126" s="74"/>
      <c r="M1126" s="74"/>
    </row>
    <row r="1127" spans="1:13" s="139" customFormat="1" ht="11.25" hidden="1" customHeight="1">
      <c r="A1127" s="74" t="s">
        <v>205</v>
      </c>
      <c r="B1127" s="142">
        <v>801</v>
      </c>
      <c r="C1127" s="128">
        <v>80152</v>
      </c>
      <c r="D1127" s="128">
        <v>4170</v>
      </c>
      <c r="E1127" s="129" t="s">
        <v>46</v>
      </c>
      <c r="G1127" s="178"/>
      <c r="H1127" s="179"/>
      <c r="I1127" s="133" t="str">
        <f t="shared" si="22"/>
        <v xml:space="preserve"> </v>
      </c>
      <c r="J1127" s="74"/>
      <c r="K1127" s="74"/>
      <c r="L1127" s="74"/>
      <c r="M1127" s="74"/>
    </row>
    <row r="1128" spans="1:13" s="139" customFormat="1" ht="11.25" customHeight="1">
      <c r="A1128" s="134"/>
      <c r="B1128" s="134"/>
      <c r="C1128" s="134"/>
      <c r="D1128" s="128"/>
      <c r="E1128" s="129" t="s">
        <v>47</v>
      </c>
      <c r="G1128" s="178">
        <f>357399+29126+5550</f>
        <v>392075</v>
      </c>
      <c r="H1128" s="179">
        <f>357364.43+29124.16+5304.4</f>
        <v>391792.99</v>
      </c>
      <c r="I1128" s="133">
        <f t="shared" si="22"/>
        <v>0.99928072435120829</v>
      </c>
      <c r="J1128" s="74"/>
      <c r="K1128" s="74"/>
      <c r="L1128" s="74"/>
      <c r="M1128" s="74"/>
    </row>
    <row r="1129" spans="1:13" s="139" customFormat="1" ht="6" customHeight="1">
      <c r="A1129" s="134"/>
      <c r="B1129" s="134"/>
      <c r="C1129" s="134"/>
      <c r="D1129" s="134"/>
      <c r="E1129" s="129" t="s">
        <v>24</v>
      </c>
      <c r="G1129" s="146"/>
      <c r="H1129" s="147"/>
      <c r="I1129" s="133"/>
      <c r="J1129" s="74"/>
      <c r="K1129" s="74"/>
      <c r="L1129" s="74"/>
      <c r="M1129" s="74"/>
    </row>
    <row r="1130" spans="1:13" s="139" customFormat="1" ht="11.25" hidden="1" customHeight="1">
      <c r="A1130" s="74" t="s">
        <v>205</v>
      </c>
      <c r="B1130" s="142">
        <v>801</v>
      </c>
      <c r="C1130" s="128">
        <v>80152</v>
      </c>
      <c r="D1130" s="137">
        <v>3020</v>
      </c>
      <c r="E1130" s="138" t="s">
        <v>161</v>
      </c>
      <c r="G1130" s="168"/>
      <c r="H1130" s="169"/>
      <c r="I1130" s="78" t="str">
        <f t="shared" si="22"/>
        <v xml:space="preserve"> </v>
      </c>
      <c r="J1130" s="74"/>
      <c r="K1130" s="74"/>
      <c r="L1130" s="74"/>
      <c r="M1130" s="74"/>
    </row>
    <row r="1131" spans="1:13" s="139" customFormat="1" ht="11.25" hidden="1" customHeight="1">
      <c r="A1131" s="74" t="s">
        <v>205</v>
      </c>
      <c r="B1131" s="142">
        <v>801</v>
      </c>
      <c r="C1131" s="128">
        <v>80152</v>
      </c>
      <c r="D1131" s="137">
        <v>4140</v>
      </c>
      <c r="E1131" s="138" t="s">
        <v>167</v>
      </c>
      <c r="G1131" s="168"/>
      <c r="H1131" s="169"/>
      <c r="I1131" s="78" t="str">
        <f t="shared" si="22"/>
        <v xml:space="preserve"> </v>
      </c>
      <c r="J1131" s="74"/>
      <c r="K1131" s="74"/>
      <c r="L1131" s="74"/>
      <c r="M1131" s="74"/>
    </row>
    <row r="1132" spans="1:13" s="139" customFormat="1" ht="11.25" customHeight="1">
      <c r="A1132" s="74" t="s">
        <v>205</v>
      </c>
      <c r="B1132" s="142">
        <v>801</v>
      </c>
      <c r="C1132" s="128">
        <v>80152</v>
      </c>
      <c r="D1132" s="137">
        <v>4210</v>
      </c>
      <c r="E1132" s="138" t="s">
        <v>162</v>
      </c>
      <c r="G1132" s="168">
        <v>70000</v>
      </c>
      <c r="H1132" s="169">
        <v>65788.37</v>
      </c>
      <c r="I1132" s="78">
        <f t="shared" si="22"/>
        <v>0.93983385714285705</v>
      </c>
      <c r="J1132" s="74"/>
      <c r="K1132" s="74"/>
      <c r="L1132" s="74"/>
      <c r="M1132" s="74"/>
    </row>
    <row r="1133" spans="1:13" s="139" customFormat="1" ht="11.25" hidden="1" customHeight="1">
      <c r="A1133" s="74" t="s">
        <v>205</v>
      </c>
      <c r="B1133" s="142">
        <v>801</v>
      </c>
      <c r="C1133" s="128">
        <v>80152</v>
      </c>
      <c r="D1133" s="137">
        <v>4220</v>
      </c>
      <c r="E1133" s="138" t="s">
        <v>172</v>
      </c>
      <c r="G1133" s="168"/>
      <c r="H1133" s="169"/>
      <c r="I1133" s="78" t="str">
        <f t="shared" si="22"/>
        <v xml:space="preserve"> </v>
      </c>
      <c r="J1133" s="74"/>
      <c r="K1133" s="74"/>
      <c r="L1133" s="74"/>
      <c r="M1133" s="74"/>
    </row>
    <row r="1134" spans="1:13" s="139" customFormat="1" ht="11.25" customHeight="1">
      <c r="A1134" s="74" t="s">
        <v>205</v>
      </c>
      <c r="B1134" s="142">
        <v>801</v>
      </c>
      <c r="C1134" s="128">
        <v>80152</v>
      </c>
      <c r="D1134" s="137">
        <v>4240</v>
      </c>
      <c r="E1134" s="138" t="s">
        <v>213</v>
      </c>
      <c r="G1134" s="168">
        <v>70000</v>
      </c>
      <c r="H1134" s="169">
        <v>65027.09</v>
      </c>
      <c r="I1134" s="78">
        <f t="shared" si="22"/>
        <v>0.92895842857142852</v>
      </c>
      <c r="J1134" s="74"/>
      <c r="K1134" s="74"/>
      <c r="L1134" s="74"/>
      <c r="M1134" s="74"/>
    </row>
    <row r="1135" spans="1:13" s="139" customFormat="1" ht="11.25" hidden="1" customHeight="1">
      <c r="A1135" s="74" t="s">
        <v>205</v>
      </c>
      <c r="B1135" s="142">
        <v>801</v>
      </c>
      <c r="C1135" s="128">
        <v>80152</v>
      </c>
      <c r="D1135" s="137">
        <v>4260</v>
      </c>
      <c r="E1135" s="138" t="s">
        <v>163</v>
      </c>
      <c r="G1135" s="168"/>
      <c r="H1135" s="169"/>
      <c r="I1135" s="78" t="str">
        <f t="shared" si="22"/>
        <v xml:space="preserve"> </v>
      </c>
      <c r="J1135" s="74"/>
      <c r="K1135" s="74"/>
      <c r="L1135" s="74"/>
      <c r="M1135" s="74"/>
    </row>
    <row r="1136" spans="1:13" s="139" customFormat="1" ht="11.25" hidden="1" customHeight="1">
      <c r="A1136" s="74" t="s">
        <v>205</v>
      </c>
      <c r="B1136" s="142">
        <v>801</v>
      </c>
      <c r="C1136" s="128">
        <v>80152</v>
      </c>
      <c r="D1136" s="137">
        <v>4280</v>
      </c>
      <c r="E1136" s="138" t="s">
        <v>164</v>
      </c>
      <c r="G1136" s="168"/>
      <c r="H1136" s="169"/>
      <c r="I1136" s="78" t="str">
        <f t="shared" si="22"/>
        <v xml:space="preserve"> </v>
      </c>
      <c r="J1136" s="74"/>
      <c r="K1136" s="74"/>
      <c r="L1136" s="74"/>
      <c r="M1136" s="74"/>
    </row>
    <row r="1137" spans="1:13" s="139" customFormat="1" ht="11.25" hidden="1" customHeight="1">
      <c r="A1137" s="74" t="s">
        <v>205</v>
      </c>
      <c r="B1137" s="142">
        <v>801</v>
      </c>
      <c r="C1137" s="128">
        <v>80152</v>
      </c>
      <c r="D1137" s="137">
        <v>4300</v>
      </c>
      <c r="E1137" s="138" t="s">
        <v>165</v>
      </c>
      <c r="G1137" s="168"/>
      <c r="H1137" s="169"/>
      <c r="I1137" s="78" t="str">
        <f t="shared" si="22"/>
        <v xml:space="preserve"> </v>
      </c>
      <c r="J1137" s="74"/>
      <c r="K1137" s="74"/>
      <c r="L1137" s="74"/>
      <c r="M1137" s="74"/>
    </row>
    <row r="1138" spans="1:13" s="139" customFormat="1" ht="11.25" hidden="1" customHeight="1">
      <c r="A1138" s="74" t="s">
        <v>205</v>
      </c>
      <c r="B1138" s="142">
        <v>801</v>
      </c>
      <c r="C1138" s="128">
        <v>80152</v>
      </c>
      <c r="D1138" s="137">
        <v>4360</v>
      </c>
      <c r="E1138" s="138" t="s">
        <v>202</v>
      </c>
      <c r="G1138" s="168"/>
      <c r="H1138" s="169"/>
      <c r="I1138" s="78" t="str">
        <f t="shared" si="22"/>
        <v xml:space="preserve"> </v>
      </c>
      <c r="J1138" s="74"/>
      <c r="K1138" s="74"/>
      <c r="L1138" s="74"/>
      <c r="M1138" s="74"/>
    </row>
    <row r="1139" spans="1:13" s="139" customFormat="1" ht="11.25" hidden="1" customHeight="1">
      <c r="A1139" s="74" t="s">
        <v>205</v>
      </c>
      <c r="B1139" s="142">
        <v>801</v>
      </c>
      <c r="C1139" s="128">
        <v>80152</v>
      </c>
      <c r="D1139" s="137">
        <v>4390</v>
      </c>
      <c r="E1139" s="138" t="s">
        <v>169</v>
      </c>
      <c r="G1139" s="168"/>
      <c r="H1139" s="169"/>
      <c r="I1139" s="78" t="str">
        <f t="shared" si="22"/>
        <v xml:space="preserve"> </v>
      </c>
      <c r="J1139" s="74"/>
      <c r="K1139" s="74"/>
      <c r="L1139" s="74"/>
      <c r="M1139" s="74"/>
    </row>
    <row r="1140" spans="1:13" s="139" customFormat="1" ht="11.25" hidden="1" customHeight="1">
      <c r="A1140" s="74" t="s">
        <v>205</v>
      </c>
      <c r="B1140" s="142">
        <v>801</v>
      </c>
      <c r="C1140" s="128">
        <v>80152</v>
      </c>
      <c r="D1140" s="137">
        <v>4400</v>
      </c>
      <c r="E1140" s="138" t="s">
        <v>170</v>
      </c>
      <c r="G1140" s="168"/>
      <c r="H1140" s="169"/>
      <c r="I1140" s="78" t="str">
        <f t="shared" si="22"/>
        <v xml:space="preserve"> </v>
      </c>
      <c r="J1140" s="74"/>
      <c r="K1140" s="74"/>
      <c r="L1140" s="74"/>
      <c r="M1140" s="74"/>
    </row>
    <row r="1141" spans="1:13" s="139" customFormat="1" ht="11.25" hidden="1" customHeight="1">
      <c r="A1141" s="74" t="s">
        <v>205</v>
      </c>
      <c r="B1141" s="142">
        <v>801</v>
      </c>
      <c r="C1141" s="128">
        <v>80152</v>
      </c>
      <c r="D1141" s="137">
        <v>4410</v>
      </c>
      <c r="E1141" s="138" t="s">
        <v>199</v>
      </c>
      <c r="G1141" s="168"/>
      <c r="H1141" s="169"/>
      <c r="I1141" s="78" t="str">
        <f t="shared" si="22"/>
        <v xml:space="preserve"> </v>
      </c>
      <c r="J1141" s="74"/>
      <c r="K1141" s="74"/>
      <c r="L1141" s="74"/>
      <c r="M1141" s="74"/>
    </row>
    <row r="1142" spans="1:13" s="139" customFormat="1" ht="11.25" hidden="1" customHeight="1">
      <c r="A1142" s="74" t="s">
        <v>205</v>
      </c>
      <c r="B1142" s="142">
        <v>801</v>
      </c>
      <c r="C1142" s="128">
        <v>80152</v>
      </c>
      <c r="D1142" s="137">
        <v>4430</v>
      </c>
      <c r="E1142" s="138" t="s">
        <v>171</v>
      </c>
      <c r="G1142" s="168"/>
      <c r="H1142" s="169"/>
      <c r="I1142" s="78" t="str">
        <f t="shared" si="22"/>
        <v xml:space="preserve"> </v>
      </c>
      <c r="J1142" s="74"/>
      <c r="K1142" s="74"/>
      <c r="L1142" s="74"/>
      <c r="M1142" s="74"/>
    </row>
    <row r="1143" spans="1:13" s="139" customFormat="1" ht="11.25" customHeight="1">
      <c r="A1143" s="74" t="s">
        <v>205</v>
      </c>
      <c r="B1143" s="142">
        <v>801</v>
      </c>
      <c r="C1143" s="128">
        <v>80152</v>
      </c>
      <c r="D1143" s="137">
        <v>4440</v>
      </c>
      <c r="E1143" s="138" t="s">
        <v>166</v>
      </c>
      <c r="G1143" s="168">
        <v>101518</v>
      </c>
      <c r="H1143" s="169">
        <v>101518</v>
      </c>
      <c r="I1143" s="78">
        <f t="shared" si="22"/>
        <v>1</v>
      </c>
      <c r="J1143" s="74"/>
      <c r="K1143" s="74"/>
      <c r="L1143" s="74"/>
      <c r="M1143" s="74"/>
    </row>
    <row r="1144" spans="1:13" s="139" customFormat="1" ht="11.25" hidden="1" customHeight="1">
      <c r="A1144" s="74" t="s">
        <v>205</v>
      </c>
      <c r="B1144" s="142">
        <v>801</v>
      </c>
      <c r="C1144" s="128">
        <v>80152</v>
      </c>
      <c r="D1144" s="137">
        <v>4480</v>
      </c>
      <c r="E1144" s="138" t="s">
        <v>173</v>
      </c>
      <c r="G1144" s="168"/>
      <c r="H1144" s="169"/>
      <c r="I1144" s="78" t="str">
        <f t="shared" si="22"/>
        <v xml:space="preserve"> </v>
      </c>
      <c r="J1144" s="74"/>
      <c r="K1144" s="74"/>
      <c r="L1144" s="74"/>
      <c r="M1144" s="74"/>
    </row>
    <row r="1145" spans="1:13" s="139" customFormat="1" ht="11.25" hidden="1" customHeight="1">
      <c r="A1145" s="74" t="s">
        <v>205</v>
      </c>
      <c r="B1145" s="142">
        <v>801</v>
      </c>
      <c r="C1145" s="128">
        <v>80152</v>
      </c>
      <c r="D1145" s="137">
        <v>4510</v>
      </c>
      <c r="E1145" s="138" t="s">
        <v>174</v>
      </c>
      <c r="G1145" s="168"/>
      <c r="H1145" s="169"/>
      <c r="I1145" s="78" t="str">
        <f t="shared" si="22"/>
        <v xml:space="preserve"> </v>
      </c>
      <c r="J1145" s="74"/>
      <c r="K1145" s="74"/>
      <c r="L1145" s="74"/>
      <c r="M1145" s="74"/>
    </row>
    <row r="1146" spans="1:13" s="139" customFormat="1" ht="11.25" hidden="1" customHeight="1">
      <c r="A1146" s="74" t="s">
        <v>205</v>
      </c>
      <c r="B1146" s="142">
        <v>801</v>
      </c>
      <c r="C1146" s="128">
        <v>80152</v>
      </c>
      <c r="D1146" s="137">
        <v>4520</v>
      </c>
      <c r="E1146" s="138" t="s">
        <v>175</v>
      </c>
      <c r="G1146" s="168"/>
      <c r="H1146" s="169"/>
      <c r="I1146" s="78" t="str">
        <f t="shared" si="22"/>
        <v xml:space="preserve"> </v>
      </c>
      <c r="J1146" s="74"/>
      <c r="K1146" s="74"/>
      <c r="L1146" s="74"/>
      <c r="M1146" s="74"/>
    </row>
    <row r="1147" spans="1:13" s="139" customFormat="1" ht="11.25" hidden="1" customHeight="1">
      <c r="A1147" s="74" t="s">
        <v>205</v>
      </c>
      <c r="B1147" s="142">
        <v>801</v>
      </c>
      <c r="C1147" s="128">
        <v>80152</v>
      </c>
      <c r="D1147" s="137">
        <v>4580</v>
      </c>
      <c r="E1147" s="138" t="s">
        <v>176</v>
      </c>
      <c r="G1147" s="168"/>
      <c r="H1147" s="169"/>
      <c r="I1147" s="78" t="str">
        <f t="shared" si="22"/>
        <v xml:space="preserve"> </v>
      </c>
      <c r="J1147" s="74"/>
      <c r="K1147" s="74"/>
      <c r="L1147" s="74"/>
      <c r="M1147" s="74"/>
    </row>
    <row r="1148" spans="1:13" s="139" customFormat="1" ht="11.25" hidden="1" customHeight="1">
      <c r="A1148" s="74" t="s">
        <v>205</v>
      </c>
      <c r="B1148" s="142">
        <v>801</v>
      </c>
      <c r="C1148" s="128">
        <v>80152</v>
      </c>
      <c r="D1148" s="137">
        <v>4590</v>
      </c>
      <c r="E1148" s="138" t="s">
        <v>177</v>
      </c>
      <c r="G1148" s="168"/>
      <c r="H1148" s="169"/>
      <c r="I1148" s="78" t="str">
        <f t="shared" si="22"/>
        <v xml:space="preserve"> </v>
      </c>
      <c r="J1148" s="74"/>
      <c r="K1148" s="74"/>
      <c r="L1148" s="74"/>
      <c r="M1148" s="74"/>
    </row>
    <row r="1149" spans="1:13" s="139" customFormat="1" ht="11.25" hidden="1" customHeight="1">
      <c r="A1149" s="74" t="s">
        <v>205</v>
      </c>
      <c r="B1149" s="142">
        <v>801</v>
      </c>
      <c r="C1149" s="128">
        <v>80152</v>
      </c>
      <c r="D1149" s="137">
        <v>4610</v>
      </c>
      <c r="E1149" s="138" t="s">
        <v>168</v>
      </c>
      <c r="G1149" s="168"/>
      <c r="H1149" s="169"/>
      <c r="I1149" s="78" t="str">
        <f t="shared" si="22"/>
        <v xml:space="preserve"> </v>
      </c>
      <c r="J1149" s="74"/>
      <c r="K1149" s="74"/>
      <c r="L1149" s="74"/>
      <c r="M1149" s="74"/>
    </row>
    <row r="1150" spans="1:13" s="139" customFormat="1" ht="11.25" hidden="1" customHeight="1">
      <c r="A1150" s="74" t="s">
        <v>205</v>
      </c>
      <c r="B1150" s="142">
        <v>801</v>
      </c>
      <c r="C1150" s="128">
        <v>80152</v>
      </c>
      <c r="D1150" s="137">
        <v>4700</v>
      </c>
      <c r="E1150" s="138" t="s">
        <v>198</v>
      </c>
      <c r="G1150" s="168"/>
      <c r="H1150" s="169"/>
      <c r="I1150" s="78" t="str">
        <f t="shared" si="22"/>
        <v xml:space="preserve"> </v>
      </c>
      <c r="J1150" s="74"/>
      <c r="K1150" s="74"/>
      <c r="L1150" s="74"/>
      <c r="M1150" s="74"/>
    </row>
    <row r="1151" spans="1:13" s="139" customFormat="1" ht="11.25" hidden="1" customHeight="1">
      <c r="A1151" s="74" t="s">
        <v>205</v>
      </c>
      <c r="B1151" s="142">
        <v>801</v>
      </c>
      <c r="C1151" s="128">
        <v>80152</v>
      </c>
      <c r="D1151" s="137">
        <v>4990</v>
      </c>
      <c r="E1151" s="138" t="s">
        <v>182</v>
      </c>
      <c r="G1151" s="168"/>
      <c r="H1151" s="169"/>
      <c r="I1151" s="78" t="str">
        <f t="shared" si="22"/>
        <v xml:space="preserve"> </v>
      </c>
      <c r="J1151" s="74"/>
      <c r="K1151" s="74"/>
      <c r="L1151" s="74"/>
      <c r="M1151" s="74"/>
    </row>
    <row r="1152" spans="1:13" s="139" customFormat="1" ht="6" customHeight="1">
      <c r="A1152" s="144"/>
      <c r="B1152" s="142"/>
      <c r="C1152" s="142"/>
      <c r="D1152" s="143"/>
      <c r="E1152" s="145"/>
      <c r="G1152" s="146"/>
      <c r="H1152" s="147"/>
      <c r="I1152" s="148"/>
      <c r="J1152" s="74"/>
      <c r="K1152" s="74"/>
      <c r="L1152" s="74"/>
      <c r="M1152" s="74"/>
    </row>
    <row r="1153" spans="1:13" ht="11.25" customHeight="1">
      <c r="A1153" s="151"/>
      <c r="B1153" s="151"/>
      <c r="C1153" s="151"/>
      <c r="D1153" s="151"/>
      <c r="E1153" s="125" t="s">
        <v>48</v>
      </c>
      <c r="F1153" s="126"/>
      <c r="G1153" s="111"/>
      <c r="H1153" s="112"/>
      <c r="J1153" s="74"/>
      <c r="K1153" s="74"/>
      <c r="L1153" s="74"/>
      <c r="M1153" s="74"/>
    </row>
    <row r="1154" spans="1:13" ht="11.25" customHeight="1">
      <c r="A1154" s="151"/>
      <c r="B1154" s="151"/>
      <c r="C1154" s="151"/>
      <c r="D1154" s="151"/>
      <c r="E1154" s="152" t="s">
        <v>377</v>
      </c>
      <c r="F1154" s="152"/>
      <c r="G1154" s="120"/>
      <c r="H1154" s="121"/>
      <c r="I1154" s="122"/>
      <c r="J1154" s="74"/>
      <c r="K1154" s="74"/>
      <c r="L1154" s="74"/>
      <c r="M1154" s="74"/>
    </row>
    <row r="1155" spans="1:13" ht="11.25" customHeight="1">
      <c r="A1155" s="151"/>
      <c r="B1155" s="151"/>
      <c r="C1155" s="151"/>
      <c r="D1155" s="151"/>
      <c r="E1155" s="152" t="s">
        <v>381</v>
      </c>
      <c r="F1155" s="153"/>
      <c r="G1155" s="120"/>
      <c r="H1155" s="121"/>
      <c r="I1155" s="122"/>
      <c r="J1155" s="74"/>
      <c r="K1155" s="74"/>
      <c r="L1155" s="74"/>
      <c r="M1155" s="74"/>
    </row>
    <row r="1156" spans="1:13">
      <c r="A1156" s="151"/>
      <c r="B1156" s="151"/>
      <c r="C1156" s="151"/>
      <c r="D1156" s="151"/>
      <c r="E1156" s="152" t="s">
        <v>380</v>
      </c>
      <c r="F1156" s="153"/>
      <c r="G1156" s="120"/>
      <c r="H1156" s="121"/>
      <c r="I1156" s="122"/>
      <c r="J1156" s="74"/>
      <c r="K1156" s="74"/>
      <c r="L1156" s="74"/>
      <c r="M1156" s="74"/>
    </row>
    <row r="1157" spans="1:13" ht="22.5">
      <c r="A1157" s="151"/>
      <c r="B1157" s="151"/>
      <c r="C1157" s="151"/>
      <c r="D1157" s="151"/>
      <c r="E1157" s="152" t="s">
        <v>398</v>
      </c>
      <c r="F1157" s="153"/>
      <c r="G1157" s="120"/>
      <c r="H1157" s="121"/>
      <c r="I1157" s="122"/>
      <c r="J1157" s="74"/>
      <c r="K1157" s="74"/>
      <c r="L1157" s="74"/>
      <c r="M1157" s="74"/>
    </row>
    <row r="1158" spans="1:13" s="74" customFormat="1" ht="6" customHeight="1">
      <c r="A1158" s="151"/>
      <c r="B1158" s="151"/>
      <c r="C1158" s="151"/>
      <c r="D1158" s="151"/>
      <c r="E1158" s="110"/>
      <c r="F1158" s="76"/>
      <c r="G1158" s="111"/>
      <c r="H1158" s="112"/>
      <c r="I1158" s="78"/>
    </row>
    <row r="1159" spans="1:13" ht="22.5" customHeight="1">
      <c r="A1159" s="74" t="s">
        <v>206</v>
      </c>
      <c r="B1159" s="74"/>
      <c r="C1159" s="74"/>
      <c r="D1159" s="74" t="s">
        <v>181</v>
      </c>
      <c r="E1159" s="75" t="s">
        <v>209</v>
      </c>
      <c r="F1159" s="154"/>
      <c r="G1159" s="155">
        <v>13978839</v>
      </c>
      <c r="H1159" s="156">
        <v>13816396.99</v>
      </c>
      <c r="I1159" s="157">
        <f t="shared" si="21"/>
        <v>0.98837943480141666</v>
      </c>
      <c r="J1159" s="74"/>
      <c r="K1159" s="74"/>
      <c r="L1159" s="74"/>
      <c r="M1159" s="74"/>
    </row>
    <row r="1160" spans="1:13" ht="6" customHeight="1">
      <c r="E1160" s="114" t="s">
        <v>24</v>
      </c>
      <c r="F1160" s="115"/>
      <c r="G1160" s="120"/>
      <c r="H1160" s="121"/>
      <c r="I1160" s="122"/>
      <c r="J1160" s="74"/>
      <c r="K1160" s="74"/>
      <c r="L1160" s="74"/>
      <c r="M1160" s="74"/>
    </row>
    <row r="1161" spans="1:13" ht="22.5" customHeight="1">
      <c r="E1161" s="114" t="s">
        <v>210</v>
      </c>
      <c r="F1161" s="115"/>
      <c r="G1161" s="120"/>
      <c r="H1161" s="121"/>
      <c r="I1161" s="122"/>
      <c r="J1161" s="74"/>
      <c r="K1161" s="74"/>
      <c r="L1161" s="74"/>
      <c r="M1161" s="74"/>
    </row>
    <row r="1162" spans="1:13" ht="6" customHeight="1">
      <c r="E1162" s="123" t="s">
        <v>24</v>
      </c>
      <c r="F1162" s="158"/>
      <c r="G1162" s="116"/>
      <c r="H1162" s="117"/>
      <c r="I1162" s="124"/>
      <c r="J1162" s="74"/>
      <c r="K1162" s="74"/>
      <c r="L1162" s="74"/>
      <c r="M1162" s="74"/>
    </row>
    <row r="1163" spans="1:13" s="139" customFormat="1" ht="11.25" customHeight="1">
      <c r="A1163" s="79"/>
      <c r="B1163" s="79"/>
      <c r="C1163" s="79"/>
      <c r="D1163" s="79"/>
      <c r="E1163" s="114" t="s">
        <v>259</v>
      </c>
      <c r="G1163" s="146"/>
      <c r="H1163" s="147"/>
      <c r="I1163" s="122"/>
      <c r="J1163" s="74"/>
      <c r="K1163" s="74"/>
      <c r="L1163" s="74"/>
      <c r="M1163" s="74"/>
    </row>
    <row r="1164" spans="1:13" s="139" customFormat="1" ht="6" customHeight="1">
      <c r="A1164" s="79"/>
      <c r="B1164" s="79"/>
      <c r="C1164" s="79"/>
      <c r="D1164" s="79"/>
      <c r="E1164" s="110"/>
      <c r="G1164" s="146"/>
      <c r="H1164" s="147"/>
      <c r="I1164" s="148"/>
      <c r="J1164" s="74"/>
      <c r="K1164" s="74"/>
      <c r="L1164" s="74"/>
      <c r="M1164" s="74"/>
    </row>
    <row r="1165" spans="1:13" ht="11.25" customHeight="1">
      <c r="E1165" s="114" t="s">
        <v>448</v>
      </c>
      <c r="F1165" s="115"/>
      <c r="G1165" s="120"/>
      <c r="H1165" s="121"/>
      <c r="I1165" s="122"/>
      <c r="J1165" s="74"/>
      <c r="K1165" s="74"/>
      <c r="L1165" s="74"/>
      <c r="M1165" s="74"/>
    </row>
    <row r="1166" spans="1:13" ht="6" customHeight="1">
      <c r="E1166" s="114"/>
      <c r="F1166" s="115"/>
      <c r="G1166" s="120"/>
      <c r="H1166" s="121"/>
      <c r="I1166" s="122"/>
      <c r="J1166" s="74"/>
      <c r="K1166" s="74"/>
      <c r="L1166" s="74"/>
      <c r="M1166" s="74"/>
    </row>
    <row r="1167" spans="1:13" s="74" customFormat="1" ht="11.25" customHeight="1">
      <c r="A1167" s="79"/>
      <c r="B1167" s="79"/>
      <c r="C1167" s="79"/>
      <c r="D1167" s="79"/>
      <c r="E1167" s="125" t="s">
        <v>48</v>
      </c>
      <c r="F1167" s="76"/>
      <c r="G1167" s="111"/>
      <c r="H1167" s="112"/>
      <c r="I1167" s="78"/>
    </row>
    <row r="1168" spans="1:13" s="74" customFormat="1">
      <c r="A1168" s="79"/>
      <c r="B1168" s="79"/>
      <c r="C1168" s="79"/>
      <c r="D1168" s="79"/>
      <c r="E1168" s="152" t="s">
        <v>401</v>
      </c>
      <c r="F1168" s="76"/>
      <c r="G1168" s="111"/>
      <c r="H1168" s="112"/>
      <c r="I1168" s="78"/>
    </row>
    <row r="1169" spans="1:13" ht="22.5">
      <c r="A1169" s="151"/>
      <c r="B1169" s="151"/>
      <c r="C1169" s="151"/>
      <c r="D1169" s="151"/>
      <c r="E1169" s="152" t="s">
        <v>400</v>
      </c>
      <c r="F1169" s="153"/>
      <c r="G1169" s="120"/>
      <c r="H1169" s="121"/>
      <c r="I1169" s="122"/>
      <c r="J1169" s="74"/>
      <c r="K1169" s="74"/>
      <c r="L1169" s="74"/>
      <c r="M1169" s="74"/>
    </row>
    <row r="1170" spans="1:13" s="74" customFormat="1" ht="6" customHeight="1">
      <c r="A1170" s="79"/>
      <c r="B1170" s="79"/>
      <c r="C1170" s="79"/>
      <c r="D1170" s="79"/>
      <c r="E1170" s="110" t="s">
        <v>24</v>
      </c>
      <c r="F1170" s="76"/>
      <c r="G1170" s="111"/>
      <c r="H1170" s="112"/>
      <c r="I1170" s="78"/>
    </row>
    <row r="1171" spans="1:13" s="74" customFormat="1" ht="18" customHeight="1">
      <c r="A1171" s="104" t="s">
        <v>214</v>
      </c>
      <c r="B1171" s="104"/>
      <c r="C1171" s="104"/>
      <c r="D1171" s="104" t="s">
        <v>181</v>
      </c>
      <c r="E1171" s="105" t="s">
        <v>215</v>
      </c>
      <c r="F1171" s="106"/>
      <c r="G1171" s="107">
        <f>G1175+G1221</f>
        <v>306681</v>
      </c>
      <c r="H1171" s="108">
        <f>H1175+H1221</f>
        <v>306624.94</v>
      </c>
      <c r="I1171" s="109">
        <f>IF(SUM(G1171=0)," ",(H1171/G1171))</f>
        <v>0.99981720419589082</v>
      </c>
    </row>
    <row r="1172" spans="1:13" s="74" customFormat="1" ht="6" customHeight="1">
      <c r="A1172" s="79"/>
      <c r="B1172" s="79"/>
      <c r="C1172" s="79"/>
      <c r="D1172" s="79"/>
      <c r="E1172" s="110" t="s">
        <v>24</v>
      </c>
      <c r="F1172" s="76"/>
      <c r="G1172" s="111"/>
      <c r="H1172" s="112"/>
      <c r="I1172" s="180"/>
    </row>
    <row r="1173" spans="1:13" s="74" customFormat="1" ht="11.25" customHeight="1">
      <c r="A1173" s="79"/>
      <c r="B1173" s="79"/>
      <c r="C1173" s="79"/>
      <c r="D1173" s="79"/>
      <c r="E1173" s="114" t="s">
        <v>219</v>
      </c>
      <c r="F1173" s="76"/>
      <c r="G1173" s="111"/>
      <c r="H1173" s="112"/>
      <c r="I1173" s="180"/>
    </row>
    <row r="1174" spans="1:13" s="74" customFormat="1" ht="6" customHeight="1">
      <c r="A1174" s="79"/>
      <c r="B1174" s="79"/>
      <c r="C1174" s="79"/>
      <c r="D1174" s="79"/>
      <c r="E1174" s="110"/>
      <c r="F1174" s="76"/>
      <c r="G1174" s="111"/>
      <c r="H1174" s="112"/>
      <c r="I1174" s="180"/>
    </row>
    <row r="1175" spans="1:13" s="74" customFormat="1" ht="19.899999999999999" customHeight="1">
      <c r="A1175" s="74" t="s">
        <v>216</v>
      </c>
      <c r="D1175" s="74" t="s">
        <v>181</v>
      </c>
      <c r="E1175" s="75" t="s">
        <v>217</v>
      </c>
      <c r="F1175" s="119"/>
      <c r="G1175" s="77">
        <f>SUM(G1185,G1193:G1214)</f>
        <v>306681</v>
      </c>
      <c r="H1175" s="96">
        <f>SUM(H1185,H1193:H1214)</f>
        <v>306624.94</v>
      </c>
      <c r="I1175" s="97">
        <f>IF(SUM(G1175=0)," ",(H1175/G1175))</f>
        <v>0.99981720419589082</v>
      </c>
    </row>
    <row r="1176" spans="1:13" s="74" customFormat="1" ht="6" customHeight="1">
      <c r="A1176" s="79"/>
      <c r="B1176" s="79"/>
      <c r="C1176" s="79"/>
      <c r="D1176" s="79"/>
      <c r="E1176" s="114" t="s">
        <v>24</v>
      </c>
      <c r="F1176" s="115"/>
      <c r="G1176" s="120"/>
      <c r="H1176" s="121"/>
      <c r="I1176" s="180"/>
    </row>
    <row r="1177" spans="1:13" s="74" customFormat="1" ht="12.6" customHeight="1">
      <c r="A1177" s="79"/>
      <c r="B1177" s="79"/>
      <c r="C1177" s="79"/>
      <c r="D1177" s="79"/>
      <c r="E1177" s="114" t="s">
        <v>218</v>
      </c>
      <c r="F1177" s="115"/>
      <c r="G1177" s="120"/>
      <c r="H1177" s="121"/>
      <c r="I1177" s="180"/>
    </row>
    <row r="1178" spans="1:13" s="74" customFormat="1" ht="6" customHeight="1">
      <c r="A1178" s="79"/>
      <c r="B1178" s="79"/>
      <c r="C1178" s="79"/>
      <c r="D1178" s="79"/>
      <c r="E1178" s="110" t="s">
        <v>24</v>
      </c>
      <c r="F1178" s="76"/>
      <c r="G1178" s="111"/>
      <c r="H1178" s="112"/>
      <c r="I1178" s="180"/>
    </row>
    <row r="1179" spans="1:13" s="74" customFormat="1" ht="11.25" customHeight="1">
      <c r="A1179" s="79"/>
      <c r="B1179" s="79"/>
      <c r="C1179" s="79"/>
      <c r="D1179" s="79"/>
      <c r="E1179" s="114" t="s">
        <v>135</v>
      </c>
      <c r="F1179" s="115"/>
      <c r="G1179" s="120"/>
      <c r="H1179" s="121"/>
      <c r="I1179" s="122"/>
    </row>
    <row r="1180" spans="1:13" s="74" customFormat="1" ht="6" customHeight="1">
      <c r="A1180" s="79"/>
      <c r="B1180" s="79"/>
      <c r="C1180" s="79"/>
      <c r="D1180" s="79"/>
      <c r="E1180" s="75" t="s">
        <v>24</v>
      </c>
      <c r="F1180" s="76"/>
      <c r="G1180" s="116"/>
      <c r="H1180" s="117"/>
      <c r="I1180" s="124"/>
    </row>
    <row r="1181" spans="1:13" s="74" customFormat="1" ht="11.25" customHeight="1">
      <c r="A1181" s="79"/>
      <c r="B1181" s="79"/>
      <c r="C1181" s="79"/>
      <c r="D1181" s="79"/>
      <c r="E1181" s="125" t="s">
        <v>38</v>
      </c>
      <c r="F1181" s="76"/>
      <c r="G1181" s="116"/>
      <c r="H1181" s="117"/>
      <c r="I1181" s="124"/>
    </row>
    <row r="1182" spans="1:13" ht="12.6" customHeight="1">
      <c r="E1182" s="127" t="s">
        <v>266</v>
      </c>
      <c r="F1182" s="48">
        <f>'Liczba uczniów i inne'!E198</f>
        <v>1</v>
      </c>
      <c r="G1182" s="111"/>
      <c r="H1182" s="112"/>
      <c r="J1182" s="74"/>
      <c r="K1182" s="74"/>
      <c r="L1182" s="74"/>
      <c r="M1182" s="74"/>
    </row>
    <row r="1183" spans="1:13" ht="12.6" customHeight="1">
      <c r="E1183" s="127" t="s">
        <v>352</v>
      </c>
      <c r="F1183" s="48">
        <f>'Liczba uczniów i inne'!E199</f>
        <v>27</v>
      </c>
      <c r="G1183" s="111"/>
      <c r="H1183" s="112"/>
      <c r="J1183" s="74"/>
      <c r="K1183" s="74"/>
      <c r="L1183" s="74"/>
      <c r="M1183" s="74"/>
    </row>
    <row r="1184" spans="1:13" ht="6" customHeight="1">
      <c r="E1184" s="127"/>
      <c r="G1184" s="111"/>
      <c r="H1184" s="112"/>
      <c r="J1184" s="74"/>
      <c r="K1184" s="74"/>
      <c r="L1184" s="74"/>
      <c r="M1184" s="74"/>
    </row>
    <row r="1185" spans="1:13" s="134" customFormat="1" ht="11.25" customHeight="1">
      <c r="A1185" s="74" t="s">
        <v>216</v>
      </c>
      <c r="B1185" s="142">
        <v>801</v>
      </c>
      <c r="C1185" s="128">
        <v>80151</v>
      </c>
      <c r="D1185" s="79" t="s">
        <v>197</v>
      </c>
      <c r="E1185" s="110" t="s">
        <v>43</v>
      </c>
      <c r="F1185" s="119"/>
      <c r="G1185" s="111">
        <f>SUM(G1186:G1191)</f>
        <v>300045</v>
      </c>
      <c r="H1185" s="112">
        <f>SUM(H1186:H1191)</f>
        <v>299988.94</v>
      </c>
      <c r="I1185" s="78">
        <f t="shared" ref="I1185:I1201" si="23">IF(SUM(G1185=0)," ",(H1185/G1185))</f>
        <v>0.99981316135912945</v>
      </c>
      <c r="J1185" s="74"/>
      <c r="K1185" s="74"/>
      <c r="L1185" s="74"/>
      <c r="M1185" s="74"/>
    </row>
    <row r="1186" spans="1:13" s="134" customFormat="1" ht="11.25" customHeight="1">
      <c r="A1186" s="74" t="s">
        <v>216</v>
      </c>
      <c r="B1186" s="142">
        <v>801</v>
      </c>
      <c r="C1186" s="128">
        <v>80151</v>
      </c>
      <c r="D1186" s="128">
        <v>4010</v>
      </c>
      <c r="E1186" s="129" t="s">
        <v>44</v>
      </c>
      <c r="F1186" s="130"/>
      <c r="G1186" s="131">
        <v>35500</v>
      </c>
      <c r="H1186" s="132">
        <v>35499.379999999997</v>
      </c>
      <c r="I1186" s="133">
        <f t="shared" si="23"/>
        <v>0.99998253521126756</v>
      </c>
      <c r="J1186" s="74"/>
      <c r="K1186" s="74"/>
      <c r="L1186" s="74"/>
      <c r="M1186" s="74"/>
    </row>
    <row r="1187" spans="1:13" s="134" customFormat="1" ht="11.25" customHeight="1">
      <c r="A1187" s="74" t="s">
        <v>216</v>
      </c>
      <c r="B1187" s="142">
        <v>801</v>
      </c>
      <c r="C1187" s="128">
        <v>80151</v>
      </c>
      <c r="D1187" s="128">
        <v>4790</v>
      </c>
      <c r="E1187" s="129" t="s">
        <v>394</v>
      </c>
      <c r="F1187" s="130"/>
      <c r="G1187" s="131">
        <v>198102</v>
      </c>
      <c r="H1187" s="132">
        <v>198098.74</v>
      </c>
      <c r="I1187" s="133">
        <f>IF(SUM(G1187=0)," ",(H1187/G1187))</f>
        <v>0.99998354383095567</v>
      </c>
      <c r="J1187" s="74"/>
      <c r="K1187" s="74"/>
      <c r="L1187" s="74"/>
      <c r="M1187" s="74"/>
    </row>
    <row r="1188" spans="1:13" s="134" customFormat="1" ht="11.25" hidden="1" customHeight="1">
      <c r="A1188" s="74" t="s">
        <v>216</v>
      </c>
      <c r="B1188" s="142">
        <v>801</v>
      </c>
      <c r="C1188" s="128">
        <v>80151</v>
      </c>
      <c r="D1188" s="128">
        <v>4040</v>
      </c>
      <c r="E1188" s="129" t="s">
        <v>45</v>
      </c>
      <c r="F1188" s="130"/>
      <c r="G1188" s="131"/>
      <c r="H1188" s="132"/>
      <c r="I1188" s="133" t="str">
        <f t="shared" si="23"/>
        <v xml:space="preserve"> </v>
      </c>
      <c r="J1188" s="74"/>
      <c r="K1188" s="74"/>
      <c r="L1188" s="74"/>
      <c r="M1188" s="74"/>
    </row>
    <row r="1189" spans="1:13" s="134" customFormat="1" ht="11.25" customHeight="1">
      <c r="A1189" s="74" t="s">
        <v>216</v>
      </c>
      <c r="B1189" s="142">
        <v>801</v>
      </c>
      <c r="C1189" s="128">
        <v>80151</v>
      </c>
      <c r="D1189" s="128">
        <v>4800</v>
      </c>
      <c r="E1189" s="129" t="s">
        <v>395</v>
      </c>
      <c r="F1189" s="130"/>
      <c r="G1189" s="131">
        <v>19022</v>
      </c>
      <c r="H1189" s="132">
        <v>19021.759999999998</v>
      </c>
      <c r="I1189" s="133">
        <f>IF(SUM(G1189=0)," ",(H1189/G1189))</f>
        <v>0.99998738303017554</v>
      </c>
      <c r="J1189" s="74"/>
      <c r="K1189" s="74"/>
      <c r="L1189" s="74"/>
      <c r="M1189" s="74"/>
    </row>
    <row r="1190" spans="1:13" s="134" customFormat="1" ht="11.25" hidden="1" customHeight="1">
      <c r="A1190" s="74" t="s">
        <v>216</v>
      </c>
      <c r="B1190" s="142">
        <v>801</v>
      </c>
      <c r="C1190" s="128">
        <v>80151</v>
      </c>
      <c r="D1190" s="128">
        <v>4170</v>
      </c>
      <c r="E1190" s="129" t="s">
        <v>46</v>
      </c>
      <c r="F1190" s="119"/>
      <c r="G1190" s="131"/>
      <c r="H1190" s="132"/>
      <c r="I1190" s="133" t="str">
        <f t="shared" si="23"/>
        <v xml:space="preserve"> </v>
      </c>
      <c r="J1190" s="74"/>
      <c r="K1190" s="74"/>
      <c r="L1190" s="74"/>
      <c r="M1190" s="74"/>
    </row>
    <row r="1191" spans="1:13" s="134" customFormat="1" ht="11.25" customHeight="1">
      <c r="D1191" s="128"/>
      <c r="E1191" s="129" t="s">
        <v>47</v>
      </c>
      <c r="F1191" s="119"/>
      <c r="G1191" s="131">
        <f>42822+3099+1500</f>
        <v>47421</v>
      </c>
      <c r="H1191" s="132">
        <f>42812.98+3099+1457.08</f>
        <v>47369.060000000005</v>
      </c>
      <c r="I1191" s="133">
        <f t="shared" si="23"/>
        <v>0.998904704666709</v>
      </c>
      <c r="J1191" s="74"/>
      <c r="K1191" s="74"/>
      <c r="L1191" s="74"/>
      <c r="M1191" s="74"/>
    </row>
    <row r="1192" spans="1:13" s="134" customFormat="1" ht="6" customHeight="1">
      <c r="E1192" s="129" t="s">
        <v>24</v>
      </c>
      <c r="F1192" s="119"/>
      <c r="G1192" s="135"/>
      <c r="H1192" s="136"/>
      <c r="I1192" s="133"/>
      <c r="J1192" s="74"/>
      <c r="K1192" s="74"/>
      <c r="L1192" s="74"/>
      <c r="M1192" s="74"/>
    </row>
    <row r="1193" spans="1:13" s="139" customFormat="1" ht="11.25" hidden="1" customHeight="1">
      <c r="A1193" s="74" t="s">
        <v>216</v>
      </c>
      <c r="B1193" s="142">
        <v>801</v>
      </c>
      <c r="C1193" s="128">
        <v>80151</v>
      </c>
      <c r="D1193" s="137">
        <v>3020</v>
      </c>
      <c r="E1193" s="138" t="s">
        <v>161</v>
      </c>
      <c r="G1193" s="140"/>
      <c r="H1193" s="141"/>
      <c r="I1193" s="78" t="str">
        <f t="shared" si="23"/>
        <v xml:space="preserve"> </v>
      </c>
      <c r="J1193" s="74"/>
      <c r="K1193" s="74"/>
      <c r="L1193" s="74"/>
      <c r="M1193" s="74"/>
    </row>
    <row r="1194" spans="1:13" s="139" customFormat="1" ht="11.25" hidden="1" customHeight="1">
      <c r="A1194" s="74" t="s">
        <v>216</v>
      </c>
      <c r="B1194" s="142">
        <v>801</v>
      </c>
      <c r="C1194" s="128">
        <v>80151</v>
      </c>
      <c r="D1194" s="137">
        <v>4140</v>
      </c>
      <c r="E1194" s="138" t="s">
        <v>167</v>
      </c>
      <c r="G1194" s="140"/>
      <c r="H1194" s="141"/>
      <c r="I1194" s="78" t="str">
        <f>IF(SUM(G1194=0)," ",(H1194/G1194))</f>
        <v xml:space="preserve"> </v>
      </c>
      <c r="J1194" s="74"/>
      <c r="K1194" s="74"/>
      <c r="L1194" s="74"/>
      <c r="M1194" s="74"/>
    </row>
    <row r="1195" spans="1:13" s="139" customFormat="1" ht="11.25" hidden="1" customHeight="1">
      <c r="A1195" s="74" t="s">
        <v>216</v>
      </c>
      <c r="B1195" s="142">
        <v>801</v>
      </c>
      <c r="C1195" s="128">
        <v>80151</v>
      </c>
      <c r="D1195" s="137">
        <v>4210</v>
      </c>
      <c r="E1195" s="138" t="s">
        <v>162</v>
      </c>
      <c r="G1195" s="140"/>
      <c r="H1195" s="141"/>
      <c r="I1195" s="78" t="str">
        <f>IF(SUM(G1195=0)," ",(H1195/G1195))</f>
        <v xml:space="preserve"> </v>
      </c>
      <c r="J1195" s="74"/>
      <c r="K1195" s="74"/>
      <c r="L1195" s="74"/>
      <c r="M1195" s="74"/>
    </row>
    <row r="1196" spans="1:13" s="139" customFormat="1" ht="11.25" hidden="1" customHeight="1">
      <c r="A1196" s="74" t="s">
        <v>216</v>
      </c>
      <c r="B1196" s="142">
        <v>801</v>
      </c>
      <c r="C1196" s="128">
        <v>80151</v>
      </c>
      <c r="D1196" s="137">
        <v>4220</v>
      </c>
      <c r="E1196" s="138" t="s">
        <v>172</v>
      </c>
      <c r="G1196" s="140"/>
      <c r="H1196" s="141"/>
      <c r="I1196" s="78" t="str">
        <f>IF(SUM(G1196=0)," ",(H1196/G1196))</f>
        <v xml:space="preserve"> </v>
      </c>
      <c r="J1196" s="74"/>
      <c r="K1196" s="74"/>
      <c r="L1196" s="74"/>
      <c r="M1196" s="74"/>
    </row>
    <row r="1197" spans="1:13" s="139" customFormat="1" ht="11.25" hidden="1" customHeight="1">
      <c r="A1197" s="74" t="s">
        <v>216</v>
      </c>
      <c r="B1197" s="142">
        <v>801</v>
      </c>
      <c r="C1197" s="128">
        <v>80151</v>
      </c>
      <c r="D1197" s="137">
        <v>4240</v>
      </c>
      <c r="E1197" s="138" t="s">
        <v>213</v>
      </c>
      <c r="G1197" s="140"/>
      <c r="H1197" s="141"/>
      <c r="I1197" s="78" t="str">
        <f t="shared" si="23"/>
        <v xml:space="preserve"> </v>
      </c>
      <c r="J1197" s="74"/>
      <c r="K1197" s="74"/>
      <c r="L1197" s="74"/>
      <c r="M1197" s="74"/>
    </row>
    <row r="1198" spans="1:13" s="139" customFormat="1" ht="11.25" hidden="1" customHeight="1">
      <c r="A1198" s="74" t="s">
        <v>216</v>
      </c>
      <c r="B1198" s="142">
        <v>801</v>
      </c>
      <c r="C1198" s="128">
        <v>80151</v>
      </c>
      <c r="D1198" s="137">
        <v>4260</v>
      </c>
      <c r="E1198" s="138" t="s">
        <v>163</v>
      </c>
      <c r="G1198" s="140"/>
      <c r="H1198" s="141"/>
      <c r="I1198" s="78" t="str">
        <f t="shared" si="23"/>
        <v xml:space="preserve"> </v>
      </c>
      <c r="J1198" s="74"/>
      <c r="K1198" s="74"/>
      <c r="L1198" s="74"/>
      <c r="M1198" s="74"/>
    </row>
    <row r="1199" spans="1:13" s="139" customFormat="1" ht="11.25" hidden="1" customHeight="1">
      <c r="A1199" s="74" t="s">
        <v>216</v>
      </c>
      <c r="B1199" s="142">
        <v>801</v>
      </c>
      <c r="C1199" s="128">
        <v>80151</v>
      </c>
      <c r="D1199" s="137">
        <v>4280</v>
      </c>
      <c r="E1199" s="138" t="s">
        <v>164</v>
      </c>
      <c r="G1199" s="140"/>
      <c r="H1199" s="141"/>
      <c r="I1199" s="78" t="str">
        <f>IF(SUM(G1199=0)," ",(H1199/G1199))</f>
        <v xml:space="preserve"> </v>
      </c>
      <c r="J1199" s="74"/>
      <c r="K1199" s="74"/>
      <c r="L1199" s="74"/>
      <c r="M1199" s="74"/>
    </row>
    <row r="1200" spans="1:13" s="139" customFormat="1" ht="11.25" hidden="1" customHeight="1">
      <c r="A1200" s="74" t="s">
        <v>216</v>
      </c>
      <c r="B1200" s="142">
        <v>801</v>
      </c>
      <c r="C1200" s="128">
        <v>80151</v>
      </c>
      <c r="D1200" s="137">
        <v>4300</v>
      </c>
      <c r="E1200" s="138" t="s">
        <v>165</v>
      </c>
      <c r="G1200" s="140"/>
      <c r="H1200" s="141"/>
      <c r="I1200" s="78" t="str">
        <f>IF(SUM(G1200=0)," ",(H1200/G1200))</f>
        <v xml:space="preserve"> </v>
      </c>
      <c r="J1200" s="74"/>
      <c r="K1200" s="74"/>
      <c r="L1200" s="74"/>
      <c r="M1200" s="74"/>
    </row>
    <row r="1201" spans="1:13" s="139" customFormat="1" ht="11.25" hidden="1" customHeight="1">
      <c r="A1201" s="74" t="s">
        <v>216</v>
      </c>
      <c r="B1201" s="142">
        <v>801</v>
      </c>
      <c r="C1201" s="128">
        <v>80151</v>
      </c>
      <c r="D1201" s="137">
        <v>4360</v>
      </c>
      <c r="E1201" s="138" t="s">
        <v>202</v>
      </c>
      <c r="G1201" s="140"/>
      <c r="H1201" s="141"/>
      <c r="I1201" s="78" t="str">
        <f t="shared" si="23"/>
        <v xml:space="preserve"> </v>
      </c>
      <c r="J1201" s="74"/>
      <c r="K1201" s="74"/>
      <c r="L1201" s="74"/>
      <c r="M1201" s="74"/>
    </row>
    <row r="1202" spans="1:13" s="139" customFormat="1" ht="11.25" hidden="1" customHeight="1">
      <c r="A1202" s="74" t="s">
        <v>216</v>
      </c>
      <c r="B1202" s="142">
        <v>801</v>
      </c>
      <c r="C1202" s="128">
        <v>80151</v>
      </c>
      <c r="D1202" s="137">
        <v>4390</v>
      </c>
      <c r="E1202" s="138" t="s">
        <v>169</v>
      </c>
      <c r="G1202" s="140"/>
      <c r="H1202" s="141"/>
      <c r="I1202" s="78" t="str">
        <f t="shared" ref="I1202:I1214" si="24">IF(SUM(G1202=0)," ",(H1202/G1202))</f>
        <v xml:space="preserve"> </v>
      </c>
      <c r="J1202" s="74"/>
      <c r="K1202" s="74"/>
      <c r="L1202" s="74"/>
      <c r="M1202" s="74"/>
    </row>
    <row r="1203" spans="1:13" s="139" customFormat="1" ht="11.25" hidden="1" customHeight="1">
      <c r="A1203" s="74" t="s">
        <v>216</v>
      </c>
      <c r="B1203" s="142">
        <v>801</v>
      </c>
      <c r="C1203" s="128">
        <v>80151</v>
      </c>
      <c r="D1203" s="137">
        <v>4400</v>
      </c>
      <c r="E1203" s="138" t="s">
        <v>170</v>
      </c>
      <c r="G1203" s="140"/>
      <c r="H1203" s="141"/>
      <c r="I1203" s="78" t="str">
        <f t="shared" si="24"/>
        <v xml:space="preserve"> </v>
      </c>
      <c r="J1203" s="74"/>
      <c r="K1203" s="74"/>
      <c r="L1203" s="74"/>
      <c r="M1203" s="74"/>
    </row>
    <row r="1204" spans="1:13" s="139" customFormat="1" ht="11.25" hidden="1" customHeight="1">
      <c r="A1204" s="74" t="s">
        <v>216</v>
      </c>
      <c r="B1204" s="142">
        <v>801</v>
      </c>
      <c r="C1204" s="128">
        <v>80151</v>
      </c>
      <c r="D1204" s="137">
        <v>4410</v>
      </c>
      <c r="E1204" s="138" t="s">
        <v>199</v>
      </c>
      <c r="G1204" s="140"/>
      <c r="H1204" s="141"/>
      <c r="I1204" s="78" t="str">
        <f t="shared" si="24"/>
        <v xml:space="preserve"> </v>
      </c>
      <c r="J1204" s="74"/>
      <c r="K1204" s="74"/>
      <c r="L1204" s="74"/>
      <c r="M1204" s="74"/>
    </row>
    <row r="1205" spans="1:13" s="139" customFormat="1" ht="11.25" hidden="1" customHeight="1">
      <c r="A1205" s="74" t="s">
        <v>216</v>
      </c>
      <c r="B1205" s="142">
        <v>801</v>
      </c>
      <c r="C1205" s="128">
        <v>80151</v>
      </c>
      <c r="D1205" s="137">
        <v>4430</v>
      </c>
      <c r="E1205" s="138" t="s">
        <v>171</v>
      </c>
      <c r="G1205" s="140"/>
      <c r="H1205" s="141"/>
      <c r="I1205" s="78" t="str">
        <f t="shared" si="24"/>
        <v xml:space="preserve"> </v>
      </c>
      <c r="J1205" s="74"/>
      <c r="K1205" s="74"/>
      <c r="L1205" s="74"/>
      <c r="M1205" s="74"/>
    </row>
    <row r="1206" spans="1:13" s="139" customFormat="1" ht="11.25" customHeight="1">
      <c r="A1206" s="74" t="s">
        <v>216</v>
      </c>
      <c r="B1206" s="142">
        <v>801</v>
      </c>
      <c r="C1206" s="128">
        <v>80151</v>
      </c>
      <c r="D1206" s="137">
        <v>4440</v>
      </c>
      <c r="E1206" s="138" t="s">
        <v>166</v>
      </c>
      <c r="G1206" s="140">
        <v>6636</v>
      </c>
      <c r="H1206" s="141">
        <v>6636</v>
      </c>
      <c r="I1206" s="78">
        <f t="shared" si="24"/>
        <v>1</v>
      </c>
      <c r="J1206" s="74"/>
      <c r="K1206" s="74"/>
      <c r="L1206" s="74"/>
      <c r="M1206" s="74"/>
    </row>
    <row r="1207" spans="1:13" s="139" customFormat="1" ht="11.25" hidden="1" customHeight="1">
      <c r="A1207" s="74" t="s">
        <v>216</v>
      </c>
      <c r="B1207" s="142">
        <v>801</v>
      </c>
      <c r="C1207" s="128">
        <v>80151</v>
      </c>
      <c r="D1207" s="137">
        <v>4480</v>
      </c>
      <c r="E1207" s="138" t="s">
        <v>173</v>
      </c>
      <c r="G1207" s="140"/>
      <c r="H1207" s="141"/>
      <c r="I1207" s="78" t="str">
        <f t="shared" si="24"/>
        <v xml:space="preserve"> </v>
      </c>
      <c r="J1207" s="74"/>
      <c r="K1207" s="74"/>
      <c r="L1207" s="74"/>
      <c r="M1207" s="74"/>
    </row>
    <row r="1208" spans="1:13" s="139" customFormat="1" ht="11.25" hidden="1" customHeight="1">
      <c r="A1208" s="74" t="s">
        <v>216</v>
      </c>
      <c r="B1208" s="142">
        <v>801</v>
      </c>
      <c r="C1208" s="128">
        <v>80151</v>
      </c>
      <c r="D1208" s="137">
        <v>4510</v>
      </c>
      <c r="E1208" s="138" t="s">
        <v>174</v>
      </c>
      <c r="G1208" s="140"/>
      <c r="H1208" s="141"/>
      <c r="I1208" s="78" t="str">
        <f t="shared" si="24"/>
        <v xml:space="preserve"> </v>
      </c>
      <c r="J1208" s="74"/>
      <c r="K1208" s="74"/>
      <c r="L1208" s="74"/>
      <c r="M1208" s="74"/>
    </row>
    <row r="1209" spans="1:13" s="139" customFormat="1" ht="11.25" hidden="1" customHeight="1">
      <c r="A1209" s="74" t="s">
        <v>216</v>
      </c>
      <c r="B1209" s="142">
        <v>801</v>
      </c>
      <c r="C1209" s="128">
        <v>80151</v>
      </c>
      <c r="D1209" s="137">
        <v>4520</v>
      </c>
      <c r="E1209" s="138" t="s">
        <v>175</v>
      </c>
      <c r="G1209" s="140"/>
      <c r="H1209" s="141"/>
      <c r="I1209" s="78" t="str">
        <f t="shared" si="24"/>
        <v xml:space="preserve"> </v>
      </c>
      <c r="J1209" s="74"/>
      <c r="K1209" s="74"/>
      <c r="L1209" s="74"/>
      <c r="M1209" s="74"/>
    </row>
    <row r="1210" spans="1:13" s="139" customFormat="1" ht="11.25" hidden="1" customHeight="1">
      <c r="A1210" s="74" t="s">
        <v>216</v>
      </c>
      <c r="B1210" s="142">
        <v>801</v>
      </c>
      <c r="C1210" s="128">
        <v>80151</v>
      </c>
      <c r="D1210" s="137">
        <v>4580</v>
      </c>
      <c r="E1210" s="138" t="s">
        <v>176</v>
      </c>
      <c r="G1210" s="140"/>
      <c r="H1210" s="141"/>
      <c r="I1210" s="78" t="str">
        <f t="shared" si="24"/>
        <v xml:space="preserve"> </v>
      </c>
      <c r="J1210" s="74"/>
      <c r="K1210" s="74"/>
      <c r="L1210" s="74"/>
      <c r="M1210" s="74"/>
    </row>
    <row r="1211" spans="1:13" s="139" customFormat="1" ht="11.25" hidden="1" customHeight="1">
      <c r="A1211" s="74" t="s">
        <v>216</v>
      </c>
      <c r="B1211" s="142">
        <v>801</v>
      </c>
      <c r="C1211" s="128">
        <v>80151</v>
      </c>
      <c r="D1211" s="137">
        <v>4590</v>
      </c>
      <c r="E1211" s="138" t="s">
        <v>177</v>
      </c>
      <c r="G1211" s="140"/>
      <c r="H1211" s="141"/>
      <c r="I1211" s="78" t="str">
        <f t="shared" si="24"/>
        <v xml:space="preserve"> </v>
      </c>
      <c r="J1211" s="74"/>
      <c r="K1211" s="74"/>
      <c r="L1211" s="74"/>
      <c r="M1211" s="74"/>
    </row>
    <row r="1212" spans="1:13" s="139" customFormat="1" ht="11.25" hidden="1" customHeight="1">
      <c r="A1212" s="74" t="s">
        <v>216</v>
      </c>
      <c r="B1212" s="142">
        <v>801</v>
      </c>
      <c r="C1212" s="128">
        <v>80151</v>
      </c>
      <c r="D1212" s="137">
        <v>4610</v>
      </c>
      <c r="E1212" s="138" t="s">
        <v>168</v>
      </c>
      <c r="G1212" s="140"/>
      <c r="H1212" s="141"/>
      <c r="I1212" s="78" t="str">
        <f t="shared" si="24"/>
        <v xml:space="preserve"> </v>
      </c>
      <c r="J1212" s="74"/>
      <c r="K1212" s="74"/>
      <c r="L1212" s="74"/>
      <c r="M1212" s="74"/>
    </row>
    <row r="1213" spans="1:13" s="139" customFormat="1" ht="11.25" hidden="1" customHeight="1">
      <c r="A1213" s="74" t="s">
        <v>216</v>
      </c>
      <c r="B1213" s="142">
        <v>801</v>
      </c>
      <c r="C1213" s="128">
        <v>80151</v>
      </c>
      <c r="D1213" s="137">
        <v>4700</v>
      </c>
      <c r="E1213" s="138" t="s">
        <v>198</v>
      </c>
      <c r="G1213" s="140"/>
      <c r="H1213" s="141"/>
      <c r="I1213" s="78" t="str">
        <f t="shared" si="24"/>
        <v xml:space="preserve"> </v>
      </c>
      <c r="J1213" s="74"/>
      <c r="K1213" s="74"/>
      <c r="L1213" s="74"/>
      <c r="M1213" s="74"/>
    </row>
    <row r="1214" spans="1:13" s="225" customFormat="1" ht="11.25" hidden="1" customHeight="1">
      <c r="A1214" s="74" t="s">
        <v>216</v>
      </c>
      <c r="B1214" s="142">
        <v>801</v>
      </c>
      <c r="C1214" s="128">
        <v>80151</v>
      </c>
      <c r="D1214" s="137">
        <v>4990</v>
      </c>
      <c r="E1214" s="138" t="s">
        <v>182</v>
      </c>
      <c r="G1214" s="140"/>
      <c r="H1214" s="141"/>
      <c r="I1214" s="78" t="str">
        <f t="shared" si="24"/>
        <v xml:space="preserve"> </v>
      </c>
      <c r="J1214" s="74"/>
      <c r="K1214" s="74"/>
      <c r="L1214" s="74"/>
      <c r="M1214" s="74"/>
    </row>
    <row r="1215" spans="1:13" s="139" customFormat="1" ht="6" customHeight="1">
      <c r="A1215" s="144"/>
      <c r="B1215" s="142"/>
      <c r="C1215" s="142"/>
      <c r="D1215" s="143"/>
      <c r="E1215" s="145"/>
      <c r="G1215" s="146"/>
      <c r="H1215" s="147"/>
      <c r="I1215" s="122"/>
      <c r="J1215" s="74"/>
      <c r="K1215" s="74"/>
      <c r="L1215" s="74"/>
      <c r="M1215" s="74"/>
    </row>
    <row r="1216" spans="1:13" s="74" customFormat="1" ht="10.9" customHeight="1">
      <c r="A1216" s="79"/>
      <c r="B1216" s="79"/>
      <c r="C1216" s="79"/>
      <c r="D1216" s="79"/>
      <c r="E1216" s="125" t="s">
        <v>48</v>
      </c>
      <c r="F1216" s="76"/>
      <c r="G1216" s="111"/>
      <c r="H1216" s="112"/>
      <c r="I1216" s="180"/>
    </row>
    <row r="1217" spans="1:13" s="74" customFormat="1" ht="11.25" customHeight="1">
      <c r="A1217" s="79"/>
      <c r="B1217" s="79"/>
      <c r="C1217" s="79"/>
      <c r="D1217" s="79"/>
      <c r="E1217" s="152" t="s">
        <v>377</v>
      </c>
      <c r="F1217" s="76"/>
      <c r="G1217" s="111"/>
      <c r="H1217" s="112"/>
      <c r="I1217" s="180"/>
    </row>
    <row r="1218" spans="1:13" s="74" customFormat="1" ht="11.25" customHeight="1">
      <c r="A1218" s="79"/>
      <c r="B1218" s="79"/>
      <c r="C1218" s="79"/>
      <c r="D1218" s="79"/>
      <c r="E1218" s="152" t="s">
        <v>381</v>
      </c>
      <c r="F1218" s="76"/>
      <c r="G1218" s="111"/>
      <c r="H1218" s="112"/>
      <c r="I1218" s="180"/>
    </row>
    <row r="1219" spans="1:13" s="74" customFormat="1">
      <c r="A1219" s="79"/>
      <c r="B1219" s="79"/>
      <c r="C1219" s="79"/>
      <c r="D1219" s="79"/>
      <c r="E1219" s="152" t="s">
        <v>380</v>
      </c>
      <c r="F1219" s="76"/>
      <c r="G1219" s="111"/>
      <c r="H1219" s="112"/>
      <c r="I1219" s="180"/>
    </row>
    <row r="1220" spans="1:13" s="74" customFormat="1" ht="6" customHeight="1">
      <c r="A1220" s="79"/>
      <c r="B1220" s="79"/>
      <c r="C1220" s="79"/>
      <c r="D1220" s="79"/>
      <c r="E1220" s="110"/>
      <c r="F1220" s="76"/>
      <c r="G1220" s="111"/>
      <c r="H1220" s="112"/>
      <c r="I1220" s="180"/>
    </row>
    <row r="1221" spans="1:13" s="74" customFormat="1" ht="22.5" hidden="1" customHeight="1">
      <c r="A1221" s="74" t="s">
        <v>220</v>
      </c>
      <c r="D1221" s="74" t="s">
        <v>181</v>
      </c>
      <c r="E1221" s="75" t="s">
        <v>221</v>
      </c>
      <c r="F1221" s="76"/>
      <c r="G1221" s="155"/>
      <c r="H1221" s="156"/>
      <c r="I1221" s="97" t="str">
        <f>IF(SUM(G1221=0)," ",(H1221/G1221))</f>
        <v xml:space="preserve"> </v>
      </c>
    </row>
    <row r="1222" spans="1:13" s="74" customFormat="1" ht="6" hidden="1" customHeight="1">
      <c r="A1222" s="79"/>
      <c r="B1222" s="79"/>
      <c r="C1222" s="79"/>
      <c r="D1222" s="79"/>
      <c r="E1222" s="110"/>
      <c r="F1222" s="76"/>
      <c r="G1222" s="111"/>
      <c r="H1222" s="112"/>
      <c r="I1222" s="180"/>
    </row>
    <row r="1223" spans="1:13" s="74" customFormat="1" ht="10.9" hidden="1" customHeight="1">
      <c r="A1223" s="79"/>
      <c r="B1223" s="79"/>
      <c r="C1223" s="79"/>
      <c r="D1223" s="79"/>
      <c r="E1223" s="114" t="s">
        <v>218</v>
      </c>
      <c r="F1223" s="76"/>
      <c r="G1223" s="111"/>
      <c r="H1223" s="112"/>
      <c r="I1223" s="180"/>
    </row>
    <row r="1224" spans="1:13" s="74" customFormat="1" ht="6" hidden="1" customHeight="1">
      <c r="A1224" s="79"/>
      <c r="B1224" s="79"/>
      <c r="C1224" s="79"/>
      <c r="D1224" s="79"/>
      <c r="E1224" s="110" t="s">
        <v>24</v>
      </c>
      <c r="F1224" s="76"/>
      <c r="G1224" s="111"/>
      <c r="H1224" s="112"/>
      <c r="I1224" s="180"/>
    </row>
    <row r="1225" spans="1:13" s="74" customFormat="1" ht="11.25" hidden="1" customHeight="1">
      <c r="A1225" s="79"/>
      <c r="B1225" s="79"/>
      <c r="C1225" s="79"/>
      <c r="D1225" s="79"/>
      <c r="E1225" s="114" t="s">
        <v>455</v>
      </c>
      <c r="F1225" s="76"/>
      <c r="G1225" s="111"/>
      <c r="H1225" s="112"/>
      <c r="I1225" s="180"/>
    </row>
    <row r="1226" spans="1:13" s="74" customFormat="1" ht="6" hidden="1" customHeight="1">
      <c r="A1226" s="79"/>
      <c r="B1226" s="79"/>
      <c r="C1226" s="79"/>
      <c r="D1226" s="79"/>
      <c r="E1226" s="114"/>
      <c r="F1226" s="76"/>
      <c r="G1226" s="111"/>
      <c r="H1226" s="112"/>
      <c r="I1226" s="180"/>
    </row>
    <row r="1227" spans="1:13" s="74" customFormat="1" ht="11.25" hidden="1" customHeight="1">
      <c r="A1227" s="79"/>
      <c r="B1227" s="79"/>
      <c r="C1227" s="79"/>
      <c r="D1227" s="79"/>
      <c r="E1227" s="125" t="s">
        <v>38</v>
      </c>
      <c r="F1227" s="76"/>
      <c r="G1227" s="111"/>
      <c r="H1227" s="112"/>
      <c r="I1227" s="180"/>
    </row>
    <row r="1228" spans="1:13" ht="12.6" hidden="1" customHeight="1">
      <c r="E1228" s="127" t="s">
        <v>366</v>
      </c>
      <c r="F1228" s="48">
        <f>'Liczba uczniów i inne'!E203</f>
        <v>0</v>
      </c>
      <c r="G1228" s="111"/>
      <c r="H1228" s="112"/>
      <c r="J1228" s="74"/>
      <c r="K1228" s="74"/>
      <c r="L1228" s="74"/>
      <c r="M1228" s="74"/>
    </row>
    <row r="1229" spans="1:13" ht="12.6" hidden="1" customHeight="1">
      <c r="E1229" s="127" t="s">
        <v>352</v>
      </c>
      <c r="F1229" s="48">
        <f>'Liczba uczniów i inne'!E204</f>
        <v>0</v>
      </c>
      <c r="G1229" s="111"/>
      <c r="H1229" s="112"/>
      <c r="J1229" s="74"/>
      <c r="K1229" s="74"/>
      <c r="L1229" s="74"/>
      <c r="M1229" s="74"/>
    </row>
    <row r="1230" spans="1:13" s="74" customFormat="1" ht="6" hidden="1" customHeight="1">
      <c r="A1230" s="79"/>
      <c r="B1230" s="79"/>
      <c r="C1230" s="79"/>
      <c r="D1230" s="79"/>
      <c r="E1230" s="114"/>
      <c r="F1230" s="76"/>
      <c r="G1230" s="111"/>
      <c r="H1230" s="112"/>
      <c r="I1230" s="180"/>
    </row>
    <row r="1231" spans="1:13" s="74" customFormat="1" ht="11.25" hidden="1" customHeight="1">
      <c r="A1231" s="79"/>
      <c r="B1231" s="79"/>
      <c r="C1231" s="79"/>
      <c r="D1231" s="79"/>
      <c r="E1231" s="125" t="s">
        <v>48</v>
      </c>
      <c r="F1231" s="76"/>
      <c r="G1231" s="111"/>
      <c r="H1231" s="112"/>
      <c r="I1231" s="180"/>
    </row>
    <row r="1232" spans="1:13" s="74" customFormat="1" hidden="1">
      <c r="A1232" s="79"/>
      <c r="B1232" s="79"/>
      <c r="C1232" s="79"/>
      <c r="D1232" s="79"/>
      <c r="E1232" s="152" t="s">
        <v>382</v>
      </c>
      <c r="F1232" s="76"/>
      <c r="G1232" s="111"/>
      <c r="H1232" s="112"/>
      <c r="I1232" s="180"/>
    </row>
    <row r="1233" spans="1:9" s="74" customFormat="1" ht="6" customHeight="1">
      <c r="A1233" s="79"/>
      <c r="B1233" s="79"/>
      <c r="C1233" s="79"/>
      <c r="D1233" s="79"/>
      <c r="E1233" s="152"/>
      <c r="F1233" s="76"/>
      <c r="G1233" s="111"/>
      <c r="H1233" s="112"/>
      <c r="I1233" s="180"/>
    </row>
    <row r="1234" spans="1:9" s="74" customFormat="1" ht="11.25" customHeight="1">
      <c r="A1234" s="104" t="s">
        <v>225</v>
      </c>
      <c r="B1234" s="104"/>
      <c r="C1234" s="104"/>
      <c r="D1234" s="104" t="s">
        <v>181</v>
      </c>
      <c r="E1234" s="105" t="s">
        <v>226</v>
      </c>
      <c r="F1234" s="105"/>
      <c r="G1234" s="107">
        <f>G1238+G1301</f>
        <v>38484665</v>
      </c>
      <c r="H1234" s="108">
        <f>H1238+H1301</f>
        <v>38376114.380000003</v>
      </c>
      <c r="I1234" s="109">
        <f t="shared" ref="I1234" si="25">IF(SUM(G1234=0)," ",(H1234/G1234))</f>
        <v>0.99717937989066563</v>
      </c>
    </row>
    <row r="1235" spans="1:9" s="74" customFormat="1" ht="6" customHeight="1">
      <c r="A1235" s="79"/>
      <c r="B1235" s="79"/>
      <c r="C1235" s="79"/>
      <c r="D1235" s="79"/>
      <c r="E1235" s="110" t="s">
        <v>24</v>
      </c>
      <c r="F1235" s="76"/>
      <c r="G1235" s="111"/>
      <c r="H1235" s="112"/>
      <c r="I1235" s="181"/>
    </row>
    <row r="1236" spans="1:9" s="74" customFormat="1" ht="11.25" customHeight="1">
      <c r="A1236" s="79"/>
      <c r="B1236" s="79"/>
      <c r="C1236" s="79"/>
      <c r="D1236" s="79"/>
      <c r="E1236" s="114" t="s">
        <v>227</v>
      </c>
      <c r="F1236" s="76"/>
      <c r="G1236" s="111"/>
      <c r="H1236" s="112"/>
      <c r="I1236" s="181"/>
    </row>
    <row r="1237" spans="1:9" s="74" customFormat="1" ht="6" customHeight="1">
      <c r="A1237" s="79"/>
      <c r="B1237" s="79"/>
      <c r="C1237" s="79"/>
      <c r="D1237" s="79"/>
      <c r="E1237" s="123" t="s">
        <v>24</v>
      </c>
      <c r="F1237" s="76"/>
      <c r="G1237" s="111"/>
      <c r="H1237" s="112"/>
      <c r="I1237" s="181"/>
    </row>
    <row r="1238" spans="1:9" s="74" customFormat="1" ht="11.25" customHeight="1">
      <c r="A1238" s="74" t="s">
        <v>228</v>
      </c>
      <c r="B1238" s="79"/>
      <c r="C1238" s="79"/>
      <c r="D1238" s="74" t="s">
        <v>181</v>
      </c>
      <c r="E1238" s="75" t="s">
        <v>229</v>
      </c>
      <c r="F1238" s="76"/>
      <c r="G1238" s="116">
        <f>SUM(G1242,G1289)</f>
        <v>38484665</v>
      </c>
      <c r="H1238" s="117">
        <f>SUM(H1242,H1289)</f>
        <v>38376114.380000003</v>
      </c>
      <c r="I1238" s="161">
        <f t="shared" ref="I1238" si="26">IF(SUM(G1238=0)," ",(H1238/G1238))</f>
        <v>0.99717937989066563</v>
      </c>
    </row>
    <row r="1239" spans="1:9" s="74" customFormat="1" ht="6" customHeight="1">
      <c r="A1239" s="79"/>
      <c r="B1239" s="79"/>
      <c r="C1239" s="79"/>
      <c r="D1239" s="79"/>
      <c r="E1239" s="152"/>
      <c r="F1239" s="76"/>
      <c r="G1239" s="111"/>
      <c r="H1239" s="112"/>
      <c r="I1239" s="181"/>
    </row>
    <row r="1240" spans="1:9" s="74" customFormat="1" ht="11.25" customHeight="1">
      <c r="A1240" s="79"/>
      <c r="B1240" s="79"/>
      <c r="C1240" s="79"/>
      <c r="D1240" s="79"/>
      <c r="E1240" s="114" t="s">
        <v>230</v>
      </c>
      <c r="F1240" s="76"/>
      <c r="G1240" s="111"/>
      <c r="H1240" s="112"/>
      <c r="I1240" s="181"/>
    </row>
    <row r="1241" spans="1:9" s="74" customFormat="1" ht="6" customHeight="1">
      <c r="A1241" s="79"/>
      <c r="B1241" s="79"/>
      <c r="C1241" s="79"/>
      <c r="D1241" s="79"/>
      <c r="E1241" s="123" t="s">
        <v>24</v>
      </c>
      <c r="F1241" s="76"/>
      <c r="G1241" s="111"/>
      <c r="H1241" s="112"/>
      <c r="I1241" s="181"/>
    </row>
    <row r="1242" spans="1:9" s="74" customFormat="1" ht="11.25" customHeight="1">
      <c r="A1242" s="79"/>
      <c r="B1242" s="79"/>
      <c r="C1242" s="79"/>
      <c r="D1242" s="79"/>
      <c r="E1242" s="123" t="s">
        <v>372</v>
      </c>
      <c r="F1242" s="76"/>
      <c r="G1242" s="120">
        <f>SUM(G1250,G1261:G1287)</f>
        <v>38484665</v>
      </c>
      <c r="H1242" s="121">
        <f>SUM(H1250,H1261:H1287)</f>
        <v>38376114.380000003</v>
      </c>
      <c r="I1242" s="122">
        <f t="shared" ref="I1242" si="27">IF(SUM(G1242=0)," ",(H1242/G1242))</f>
        <v>0.99717937989066563</v>
      </c>
    </row>
    <row r="1243" spans="1:9" s="74" customFormat="1" ht="6" customHeight="1">
      <c r="A1243" s="79"/>
      <c r="B1243" s="79"/>
      <c r="C1243" s="79"/>
      <c r="D1243" s="79"/>
      <c r="E1243" s="75" t="s">
        <v>24</v>
      </c>
      <c r="F1243" s="76"/>
      <c r="G1243" s="111"/>
      <c r="H1243" s="112"/>
      <c r="I1243" s="181"/>
    </row>
    <row r="1244" spans="1:9" s="74" customFormat="1" ht="11.25" customHeight="1">
      <c r="A1244" s="79"/>
      <c r="B1244" s="79"/>
      <c r="C1244" s="79"/>
      <c r="D1244" s="79"/>
      <c r="E1244" s="125" t="s">
        <v>38</v>
      </c>
      <c r="F1244" s="76"/>
      <c r="G1244" s="111"/>
      <c r="H1244" s="112"/>
      <c r="I1244" s="181"/>
    </row>
    <row r="1245" spans="1:9" s="74" customFormat="1" ht="11.25" customHeight="1">
      <c r="A1245" s="79"/>
      <c r="B1245" s="79"/>
      <c r="C1245" s="79"/>
      <c r="D1245" s="79"/>
      <c r="E1245" s="127" t="s">
        <v>39</v>
      </c>
      <c r="F1245" s="43">
        <f>'Liczba uczniów i inne'!E81</f>
        <v>4</v>
      </c>
      <c r="G1245" s="111"/>
      <c r="H1245" s="112"/>
      <c r="I1245" s="181"/>
    </row>
    <row r="1246" spans="1:9" s="74" customFormat="1" ht="11.25" customHeight="1">
      <c r="A1246" s="79"/>
      <c r="B1246" s="79"/>
      <c r="C1246" s="79"/>
      <c r="D1246" s="79"/>
      <c r="E1246" s="127" t="s">
        <v>40</v>
      </c>
      <c r="F1246" s="43">
        <f>'Liczba uczniów i inne'!E82</f>
        <v>2106</v>
      </c>
      <c r="G1246" s="111"/>
      <c r="H1246" s="112"/>
      <c r="I1246" s="181"/>
    </row>
    <row r="1247" spans="1:9" s="74" customFormat="1" ht="11.25" customHeight="1">
      <c r="A1247" s="79"/>
      <c r="B1247" s="79"/>
      <c r="C1247" s="79"/>
      <c r="D1247" s="79"/>
      <c r="E1247" s="127" t="s">
        <v>41</v>
      </c>
      <c r="F1247" s="44">
        <f>'Liczba uczniów i inne'!E83</f>
        <v>205.67</v>
      </c>
      <c r="G1247" s="111"/>
      <c r="H1247" s="112"/>
      <c r="I1247" s="181"/>
    </row>
    <row r="1248" spans="1:9" s="74" customFormat="1" ht="11.25" customHeight="1">
      <c r="A1248" s="79"/>
      <c r="B1248" s="79"/>
      <c r="C1248" s="79"/>
      <c r="D1248" s="79"/>
      <c r="E1248" s="127" t="s">
        <v>42</v>
      </c>
      <c r="F1248" s="44">
        <f>'Liczba uczniów i inne'!E84</f>
        <v>49.56</v>
      </c>
      <c r="G1248" s="111"/>
      <c r="H1248" s="112"/>
      <c r="I1248" s="181"/>
    </row>
    <row r="1249" spans="1:13" s="74" customFormat="1" ht="6" customHeight="1">
      <c r="A1249" s="79"/>
      <c r="B1249" s="79"/>
      <c r="C1249" s="79"/>
      <c r="D1249" s="79"/>
      <c r="E1249" s="110" t="s">
        <v>24</v>
      </c>
      <c r="F1249" s="76"/>
      <c r="G1249" s="111"/>
      <c r="H1249" s="112"/>
      <c r="I1249" s="181"/>
    </row>
    <row r="1250" spans="1:13" s="74" customFormat="1" ht="11.25" customHeight="1">
      <c r="A1250" s="74" t="s">
        <v>228</v>
      </c>
      <c r="B1250" s="142">
        <v>801</v>
      </c>
      <c r="C1250" s="142">
        <v>80115</v>
      </c>
      <c r="D1250" s="79" t="s">
        <v>197</v>
      </c>
      <c r="E1250" s="110" t="s">
        <v>43</v>
      </c>
      <c r="F1250" s="76"/>
      <c r="G1250" s="111">
        <f>SUM(G1251:G1259)</f>
        <v>33550237</v>
      </c>
      <c r="H1250" s="112">
        <f>SUM(H1251:H1259)</f>
        <v>33530430.23</v>
      </c>
      <c r="I1250" s="122">
        <f t="shared" ref="I1250:I1259" si="28">IF(SUM(G1250=0)," ",(H1250/G1250))</f>
        <v>0.99940963844756148</v>
      </c>
    </row>
    <row r="1251" spans="1:13" s="74" customFormat="1" ht="11.25" customHeight="1">
      <c r="A1251" s="74" t="s">
        <v>228</v>
      </c>
      <c r="B1251" s="142">
        <v>801</v>
      </c>
      <c r="C1251" s="142">
        <v>80115</v>
      </c>
      <c r="D1251" s="128">
        <v>4010</v>
      </c>
      <c r="E1251" s="129" t="s">
        <v>44</v>
      </c>
      <c r="F1251" s="76"/>
      <c r="G1251" s="131">
        <v>4105512</v>
      </c>
      <c r="H1251" s="132">
        <v>4103302.68</v>
      </c>
      <c r="I1251" s="182">
        <f t="shared" si="28"/>
        <v>0.99946186492695677</v>
      </c>
    </row>
    <row r="1252" spans="1:13" s="74" customFormat="1" ht="11.25" customHeight="1">
      <c r="A1252" s="74" t="s">
        <v>228</v>
      </c>
      <c r="B1252" s="142">
        <v>801</v>
      </c>
      <c r="C1252" s="142">
        <v>80115</v>
      </c>
      <c r="D1252" s="128">
        <v>4740</v>
      </c>
      <c r="E1252" s="129" t="s">
        <v>409</v>
      </c>
      <c r="F1252" s="76"/>
      <c r="G1252" s="131">
        <f>32020+1480</f>
        <v>33500</v>
      </c>
      <c r="H1252" s="132">
        <f>32020+1480</f>
        <v>33500</v>
      </c>
      <c r="I1252" s="182">
        <f>IF(SUM(G1252=0)," ",(H1252/G1252))</f>
        <v>1</v>
      </c>
    </row>
    <row r="1253" spans="1:13" s="74" customFormat="1" ht="11.25" customHeight="1">
      <c r="A1253" s="74" t="s">
        <v>228</v>
      </c>
      <c r="B1253" s="142">
        <v>801</v>
      </c>
      <c r="C1253" s="142">
        <v>80115</v>
      </c>
      <c r="D1253" s="128">
        <v>4750</v>
      </c>
      <c r="E1253" s="129" t="s">
        <v>410</v>
      </c>
      <c r="F1253" s="76"/>
      <c r="G1253" s="131">
        <f>195817+9642</f>
        <v>205459</v>
      </c>
      <c r="H1253" s="132">
        <v>205459</v>
      </c>
      <c r="I1253" s="182">
        <f>IF(SUM(G1253=0)," ",(H1253/G1253))</f>
        <v>1</v>
      </c>
    </row>
    <row r="1254" spans="1:13" s="134" customFormat="1" ht="11.25" customHeight="1">
      <c r="A1254" s="74" t="s">
        <v>228</v>
      </c>
      <c r="B1254" s="142">
        <v>801</v>
      </c>
      <c r="C1254" s="142">
        <v>80115</v>
      </c>
      <c r="D1254" s="128">
        <v>4790</v>
      </c>
      <c r="E1254" s="129" t="s">
        <v>394</v>
      </c>
      <c r="F1254" s="130"/>
      <c r="G1254" s="131">
        <v>21968132</v>
      </c>
      <c r="H1254" s="132">
        <v>21951849.52</v>
      </c>
      <c r="I1254" s="133">
        <f>IF(SUM(G1254=0)," ",(H1254/G1254))</f>
        <v>0.99925881363058089</v>
      </c>
      <c r="J1254" s="74"/>
      <c r="K1254" s="74"/>
      <c r="L1254" s="74"/>
      <c r="M1254" s="74"/>
    </row>
    <row r="1255" spans="1:13" s="74" customFormat="1" ht="11.25" customHeight="1">
      <c r="A1255" s="74" t="s">
        <v>228</v>
      </c>
      <c r="B1255" s="142">
        <v>801</v>
      </c>
      <c r="C1255" s="142">
        <v>80115</v>
      </c>
      <c r="D1255" s="128">
        <v>4040</v>
      </c>
      <c r="E1255" s="129" t="s">
        <v>45</v>
      </c>
      <c r="F1255" s="76"/>
      <c r="G1255" s="131">
        <v>259596</v>
      </c>
      <c r="H1255" s="132">
        <v>259593.57</v>
      </c>
      <c r="I1255" s="182">
        <f t="shared" si="28"/>
        <v>0.9999906393010678</v>
      </c>
    </row>
    <row r="1256" spans="1:13" s="134" customFormat="1" ht="11.25" customHeight="1">
      <c r="A1256" s="74" t="s">
        <v>228</v>
      </c>
      <c r="B1256" s="142">
        <v>801</v>
      </c>
      <c r="C1256" s="142">
        <v>80115</v>
      </c>
      <c r="D1256" s="128">
        <v>4800</v>
      </c>
      <c r="E1256" s="129" t="s">
        <v>395</v>
      </c>
      <c r="F1256" s="130"/>
      <c r="G1256" s="131">
        <v>1764420</v>
      </c>
      <c r="H1256" s="132">
        <v>1764418.64</v>
      </c>
      <c r="I1256" s="133">
        <f>IF(SUM(G1256=0)," ",(H1256/G1256))</f>
        <v>0.99999922920846507</v>
      </c>
      <c r="J1256" s="74"/>
      <c r="K1256" s="74"/>
      <c r="L1256" s="74"/>
      <c r="M1256" s="74"/>
    </row>
    <row r="1257" spans="1:13" s="74" customFormat="1" ht="11.25" hidden="1" customHeight="1">
      <c r="A1257" s="74" t="s">
        <v>228</v>
      </c>
      <c r="B1257" s="142">
        <v>801</v>
      </c>
      <c r="C1257" s="142">
        <v>80115</v>
      </c>
      <c r="D1257" s="128">
        <v>4170</v>
      </c>
      <c r="E1257" s="129" t="s">
        <v>46</v>
      </c>
      <c r="F1257" s="76"/>
      <c r="G1257" s="131"/>
      <c r="H1257" s="132"/>
      <c r="I1257" s="182" t="str">
        <f t="shared" si="28"/>
        <v xml:space="preserve"> </v>
      </c>
    </row>
    <row r="1258" spans="1:13" s="74" customFormat="1" ht="22.5" hidden="1">
      <c r="A1258" s="74" t="s">
        <v>228</v>
      </c>
      <c r="B1258" s="142">
        <v>801</v>
      </c>
      <c r="C1258" s="142">
        <v>80115</v>
      </c>
      <c r="D1258" s="128">
        <v>4840</v>
      </c>
      <c r="E1258" s="129" t="s">
        <v>411</v>
      </c>
      <c r="F1258" s="76"/>
      <c r="G1258" s="131"/>
      <c r="H1258" s="132"/>
      <c r="I1258" s="182" t="str">
        <f>IF(SUM(G1258=0)," ",(H1258/G1258))</f>
        <v xml:space="preserve"> </v>
      </c>
    </row>
    <row r="1259" spans="1:13" s="74" customFormat="1" ht="11.25" customHeight="1">
      <c r="A1259" s="79"/>
      <c r="B1259" s="79"/>
      <c r="C1259" s="79"/>
      <c r="D1259" s="79"/>
      <c r="E1259" s="129" t="s">
        <v>47</v>
      </c>
      <c r="F1259" s="76"/>
      <c r="G1259" s="131">
        <f>4633405+431342+106400+40516+1955</f>
        <v>5213618</v>
      </c>
      <c r="H1259" s="132">
        <f>4632551.38+431342+105942.44+40516+1955</f>
        <v>5212306.82</v>
      </c>
      <c r="I1259" s="182">
        <f t="shared" si="28"/>
        <v>0.99974850861724052</v>
      </c>
    </row>
    <row r="1260" spans="1:13" s="74" customFormat="1" ht="6" customHeight="1">
      <c r="A1260" s="79"/>
      <c r="B1260" s="79"/>
      <c r="C1260" s="79"/>
      <c r="D1260" s="79"/>
      <c r="E1260" s="152"/>
      <c r="F1260" s="76"/>
      <c r="G1260" s="111"/>
      <c r="H1260" s="112"/>
      <c r="I1260" s="181"/>
    </row>
    <row r="1261" spans="1:13" s="74" customFormat="1" ht="11.25" customHeight="1">
      <c r="A1261" s="74" t="s">
        <v>228</v>
      </c>
      <c r="B1261" s="142">
        <v>801</v>
      </c>
      <c r="C1261" s="142">
        <v>80115</v>
      </c>
      <c r="D1261" s="143">
        <v>3020</v>
      </c>
      <c r="E1261" s="138" t="s">
        <v>161</v>
      </c>
      <c r="F1261" s="76"/>
      <c r="G1261" s="168">
        <v>23610</v>
      </c>
      <c r="H1261" s="169">
        <v>21586.15</v>
      </c>
      <c r="I1261" s="122">
        <f t="shared" ref="I1261:I1285" si="29">IF(SUM(G1261=0)," ",(H1261/G1261))</f>
        <v>0.91427996611605256</v>
      </c>
    </row>
    <row r="1262" spans="1:13" s="74" customFormat="1" ht="11.25" customHeight="1">
      <c r="A1262" s="74" t="s">
        <v>228</v>
      </c>
      <c r="B1262" s="142">
        <v>801</v>
      </c>
      <c r="C1262" s="142">
        <v>80115</v>
      </c>
      <c r="D1262" s="143">
        <v>4140</v>
      </c>
      <c r="E1262" s="138" t="s">
        <v>167</v>
      </c>
      <c r="F1262" s="76"/>
      <c r="G1262" s="168">
        <v>80000</v>
      </c>
      <c r="H1262" s="169">
        <v>73029</v>
      </c>
      <c r="I1262" s="122">
        <f t="shared" si="29"/>
        <v>0.91286250000000002</v>
      </c>
    </row>
    <row r="1263" spans="1:13" s="74" customFormat="1" ht="11.25" customHeight="1">
      <c r="A1263" s="74" t="s">
        <v>228</v>
      </c>
      <c r="B1263" s="142">
        <v>801</v>
      </c>
      <c r="C1263" s="142">
        <v>80115</v>
      </c>
      <c r="D1263" s="143">
        <v>4210</v>
      </c>
      <c r="E1263" s="138" t="s">
        <v>162</v>
      </c>
      <c r="F1263" s="76"/>
      <c r="G1263" s="168">
        <v>482105</v>
      </c>
      <c r="H1263" s="169">
        <v>481971.27</v>
      </c>
      <c r="I1263" s="122">
        <f t="shared" si="29"/>
        <v>0.99972261229400239</v>
      </c>
    </row>
    <row r="1264" spans="1:13" s="74" customFormat="1" ht="11.25" customHeight="1">
      <c r="A1264" s="74" t="s">
        <v>228</v>
      </c>
      <c r="B1264" s="142">
        <v>801</v>
      </c>
      <c r="C1264" s="142">
        <v>80115</v>
      </c>
      <c r="D1264" s="143">
        <v>4240</v>
      </c>
      <c r="E1264" s="138" t="s">
        <v>213</v>
      </c>
      <c r="F1264" s="76"/>
      <c r="G1264" s="168">
        <v>617920</v>
      </c>
      <c r="H1264" s="169">
        <v>617826.16</v>
      </c>
      <c r="I1264" s="122">
        <f t="shared" si="29"/>
        <v>0.9998481356809944</v>
      </c>
    </row>
    <row r="1265" spans="1:9" s="74" customFormat="1" ht="11.25" customHeight="1">
      <c r="A1265" s="74" t="s">
        <v>228</v>
      </c>
      <c r="B1265" s="142">
        <v>801</v>
      </c>
      <c r="C1265" s="142">
        <v>80115</v>
      </c>
      <c r="D1265" s="143">
        <v>4260</v>
      </c>
      <c r="E1265" s="138" t="s">
        <v>163</v>
      </c>
      <c r="F1265" s="76"/>
      <c r="G1265" s="168">
        <v>2055219</v>
      </c>
      <c r="H1265" s="169">
        <v>2021151.42</v>
      </c>
      <c r="I1265" s="122">
        <f t="shared" si="29"/>
        <v>0.98342386869720455</v>
      </c>
    </row>
    <row r="1266" spans="1:9" s="74" customFormat="1" ht="11.25" customHeight="1">
      <c r="A1266" s="74" t="s">
        <v>228</v>
      </c>
      <c r="B1266" s="142">
        <v>801</v>
      </c>
      <c r="C1266" s="142">
        <v>80115</v>
      </c>
      <c r="D1266" s="143">
        <v>4280</v>
      </c>
      <c r="E1266" s="138" t="s">
        <v>164</v>
      </c>
      <c r="F1266" s="76"/>
      <c r="G1266" s="168">
        <v>37445</v>
      </c>
      <c r="H1266" s="169">
        <v>30069.24</v>
      </c>
      <c r="I1266" s="122">
        <f t="shared" si="29"/>
        <v>0.80302416878087868</v>
      </c>
    </row>
    <row r="1267" spans="1:9" s="74" customFormat="1" ht="11.25" customHeight="1">
      <c r="A1267" s="74" t="s">
        <v>228</v>
      </c>
      <c r="B1267" s="142">
        <v>801</v>
      </c>
      <c r="C1267" s="142">
        <v>80115</v>
      </c>
      <c r="D1267" s="143">
        <v>4300</v>
      </c>
      <c r="E1267" s="138" t="s">
        <v>165</v>
      </c>
      <c r="F1267" s="76"/>
      <c r="G1267" s="168">
        <v>202300</v>
      </c>
      <c r="H1267" s="169">
        <v>175264.34</v>
      </c>
      <c r="I1267" s="122">
        <f t="shared" si="29"/>
        <v>0.8663585763717252</v>
      </c>
    </row>
    <row r="1268" spans="1:9" s="74" customFormat="1" ht="22.5" hidden="1">
      <c r="A1268" s="74" t="s">
        <v>228</v>
      </c>
      <c r="B1268" s="142">
        <v>801</v>
      </c>
      <c r="C1268" s="142">
        <v>80115</v>
      </c>
      <c r="D1268" s="128">
        <v>4350</v>
      </c>
      <c r="E1268" s="138" t="s">
        <v>414</v>
      </c>
      <c r="F1268" s="76"/>
      <c r="G1268" s="168"/>
      <c r="H1268" s="169"/>
      <c r="I1268" s="122" t="str">
        <f>IF(SUM(G1268=0)," ",(H1268/G1268))</f>
        <v xml:space="preserve"> </v>
      </c>
    </row>
    <row r="1269" spans="1:9" s="74" customFormat="1" ht="11.25" customHeight="1">
      <c r="A1269" s="74" t="s">
        <v>228</v>
      </c>
      <c r="B1269" s="142">
        <v>801</v>
      </c>
      <c r="C1269" s="142">
        <v>80115</v>
      </c>
      <c r="D1269" s="143">
        <v>4360</v>
      </c>
      <c r="E1269" s="138" t="s">
        <v>202</v>
      </c>
      <c r="F1269" s="76"/>
      <c r="G1269" s="168">
        <v>36000</v>
      </c>
      <c r="H1269" s="169">
        <v>31921.21</v>
      </c>
      <c r="I1269" s="122">
        <f t="shared" si="29"/>
        <v>0.88670027777777771</v>
      </c>
    </row>
    <row r="1270" spans="1:9" s="74" customFormat="1" ht="11.25" hidden="1" customHeight="1">
      <c r="A1270" s="74" t="s">
        <v>228</v>
      </c>
      <c r="B1270" s="142">
        <v>801</v>
      </c>
      <c r="C1270" s="142">
        <v>80115</v>
      </c>
      <c r="D1270" s="137">
        <v>4370</v>
      </c>
      <c r="E1270" s="138" t="s">
        <v>413</v>
      </c>
      <c r="F1270" s="76"/>
      <c r="G1270" s="168"/>
      <c r="H1270" s="169"/>
      <c r="I1270" s="122" t="str">
        <f>IF(SUM(G1270=0)," ",(H1270/G1270))</f>
        <v xml:space="preserve"> </v>
      </c>
    </row>
    <row r="1271" spans="1:9" s="74" customFormat="1" ht="11.25" hidden="1" customHeight="1">
      <c r="A1271" s="74" t="s">
        <v>228</v>
      </c>
      <c r="B1271" s="142">
        <v>801</v>
      </c>
      <c r="C1271" s="142">
        <v>80115</v>
      </c>
      <c r="D1271" s="143">
        <v>4390</v>
      </c>
      <c r="E1271" s="138" t="s">
        <v>169</v>
      </c>
      <c r="F1271" s="76"/>
      <c r="G1271" s="168"/>
      <c r="H1271" s="169"/>
      <c r="I1271" s="122" t="str">
        <f t="shared" si="29"/>
        <v xml:space="preserve"> </v>
      </c>
    </row>
    <row r="1272" spans="1:9" s="74" customFormat="1" ht="11.25" customHeight="1">
      <c r="A1272" s="74" t="s">
        <v>228</v>
      </c>
      <c r="B1272" s="142">
        <v>801</v>
      </c>
      <c r="C1272" s="142">
        <v>80115</v>
      </c>
      <c r="D1272" s="143">
        <v>4410</v>
      </c>
      <c r="E1272" s="138" t="s">
        <v>199</v>
      </c>
      <c r="F1272" s="76"/>
      <c r="G1272" s="168">
        <v>2300</v>
      </c>
      <c r="H1272" s="169">
        <v>2200.4</v>
      </c>
      <c r="I1272" s="122">
        <f t="shared" si="29"/>
        <v>0.95669565217391306</v>
      </c>
    </row>
    <row r="1273" spans="1:9" s="74" customFormat="1" ht="11.25" customHeight="1">
      <c r="A1273" s="74" t="s">
        <v>228</v>
      </c>
      <c r="B1273" s="142">
        <v>801</v>
      </c>
      <c r="C1273" s="142">
        <v>80115</v>
      </c>
      <c r="D1273" s="143">
        <v>4420</v>
      </c>
      <c r="E1273" s="138" t="s">
        <v>200</v>
      </c>
      <c r="F1273" s="76"/>
      <c r="G1273" s="168">
        <v>3170</v>
      </c>
      <c r="H1273" s="169">
        <v>0</v>
      </c>
      <c r="I1273" s="122">
        <f t="shared" si="29"/>
        <v>0</v>
      </c>
    </row>
    <row r="1274" spans="1:9" s="74" customFormat="1" ht="11.25" customHeight="1">
      <c r="A1274" s="74" t="s">
        <v>228</v>
      </c>
      <c r="B1274" s="142">
        <v>801</v>
      </c>
      <c r="C1274" s="142">
        <v>80115</v>
      </c>
      <c r="D1274" s="143">
        <v>4430</v>
      </c>
      <c r="E1274" s="138" t="s">
        <v>171</v>
      </c>
      <c r="F1274" s="76"/>
      <c r="G1274" s="168">
        <v>8500</v>
      </c>
      <c r="H1274" s="169">
        <v>5405</v>
      </c>
      <c r="I1274" s="122">
        <f t="shared" si="29"/>
        <v>0.63588235294117645</v>
      </c>
    </row>
    <row r="1275" spans="1:9" s="74" customFormat="1" ht="11.25" customHeight="1">
      <c r="A1275" s="74" t="s">
        <v>228</v>
      </c>
      <c r="B1275" s="142">
        <v>801</v>
      </c>
      <c r="C1275" s="142">
        <v>80115</v>
      </c>
      <c r="D1275" s="143">
        <v>4440</v>
      </c>
      <c r="E1275" s="138" t="s">
        <v>166</v>
      </c>
      <c r="F1275" s="76"/>
      <c r="G1275" s="168">
        <v>1273559</v>
      </c>
      <c r="H1275" s="169">
        <v>1273559</v>
      </c>
      <c r="I1275" s="122">
        <f t="shared" si="29"/>
        <v>1</v>
      </c>
    </row>
    <row r="1276" spans="1:9" s="74" customFormat="1" ht="11.25" hidden="1" customHeight="1">
      <c r="A1276" s="74" t="s">
        <v>228</v>
      </c>
      <c r="B1276" s="142">
        <v>801</v>
      </c>
      <c r="C1276" s="142">
        <v>80115</v>
      </c>
      <c r="D1276" s="143">
        <v>4500</v>
      </c>
      <c r="E1276" s="138" t="s">
        <v>180</v>
      </c>
      <c r="F1276" s="76"/>
      <c r="G1276" s="168"/>
      <c r="H1276" s="169"/>
      <c r="I1276" s="122" t="str">
        <f t="shared" si="29"/>
        <v xml:space="preserve"> </v>
      </c>
    </row>
    <row r="1277" spans="1:9" s="74" customFormat="1" ht="11.25" hidden="1" customHeight="1">
      <c r="A1277" s="74" t="s">
        <v>228</v>
      </c>
      <c r="B1277" s="142">
        <v>801</v>
      </c>
      <c r="C1277" s="142">
        <v>80115</v>
      </c>
      <c r="D1277" s="143">
        <v>4510</v>
      </c>
      <c r="E1277" s="138" t="s">
        <v>174</v>
      </c>
      <c r="F1277" s="76"/>
      <c r="G1277" s="168"/>
      <c r="H1277" s="169"/>
      <c r="I1277" s="122" t="str">
        <f t="shared" si="29"/>
        <v xml:space="preserve"> </v>
      </c>
    </row>
    <row r="1278" spans="1:9" s="74" customFormat="1" ht="11.25" customHeight="1">
      <c r="A1278" s="74" t="s">
        <v>228</v>
      </c>
      <c r="B1278" s="142">
        <v>801</v>
      </c>
      <c r="C1278" s="142">
        <v>80115</v>
      </c>
      <c r="D1278" s="137">
        <v>4520</v>
      </c>
      <c r="E1278" s="138" t="s">
        <v>175</v>
      </c>
      <c r="F1278" s="76"/>
      <c r="G1278" s="140">
        <v>78000</v>
      </c>
      <c r="H1278" s="141">
        <v>77908.78</v>
      </c>
      <c r="I1278" s="122">
        <f t="shared" si="29"/>
        <v>0.99883051282051283</v>
      </c>
    </row>
    <row r="1279" spans="1:9" s="74" customFormat="1" ht="11.25" hidden="1" customHeight="1">
      <c r="A1279" s="74" t="s">
        <v>228</v>
      </c>
      <c r="B1279" s="142">
        <v>801</v>
      </c>
      <c r="C1279" s="142">
        <v>80115</v>
      </c>
      <c r="D1279" s="137">
        <v>4530</v>
      </c>
      <c r="E1279" s="138" t="s">
        <v>179</v>
      </c>
      <c r="F1279" s="76"/>
      <c r="G1279" s="140"/>
      <c r="H1279" s="141"/>
      <c r="I1279" s="122" t="str">
        <f t="shared" si="29"/>
        <v xml:space="preserve"> </v>
      </c>
    </row>
    <row r="1280" spans="1:9" s="74" customFormat="1" ht="11.25" hidden="1" customHeight="1">
      <c r="A1280" s="74" t="s">
        <v>228</v>
      </c>
      <c r="B1280" s="142">
        <v>801</v>
      </c>
      <c r="C1280" s="142">
        <v>80115</v>
      </c>
      <c r="D1280" s="137">
        <v>4570</v>
      </c>
      <c r="E1280" s="138" t="s">
        <v>267</v>
      </c>
      <c r="F1280" s="76"/>
      <c r="G1280" s="140"/>
      <c r="H1280" s="141"/>
      <c r="I1280" s="122" t="str">
        <f t="shared" ref="I1280" si="30">IF(SUM(G1280=0)," ",(H1280/G1280))</f>
        <v xml:space="preserve"> </v>
      </c>
    </row>
    <row r="1281" spans="1:9" s="74" customFormat="1" ht="11.25" hidden="1" customHeight="1">
      <c r="A1281" s="74" t="s">
        <v>228</v>
      </c>
      <c r="B1281" s="142">
        <v>801</v>
      </c>
      <c r="C1281" s="142">
        <v>80115</v>
      </c>
      <c r="D1281" s="137">
        <v>4580</v>
      </c>
      <c r="E1281" s="138" t="s">
        <v>176</v>
      </c>
      <c r="F1281" s="76"/>
      <c r="G1281" s="140"/>
      <c r="H1281" s="141"/>
      <c r="I1281" s="122" t="str">
        <f t="shared" si="29"/>
        <v xml:space="preserve"> </v>
      </c>
    </row>
    <row r="1282" spans="1:9" s="74" customFormat="1" ht="11.25" hidden="1" customHeight="1">
      <c r="A1282" s="74" t="s">
        <v>228</v>
      </c>
      <c r="B1282" s="142">
        <v>801</v>
      </c>
      <c r="C1282" s="142">
        <v>80115</v>
      </c>
      <c r="D1282" s="137">
        <v>4590</v>
      </c>
      <c r="E1282" s="138" t="s">
        <v>177</v>
      </c>
      <c r="F1282" s="76"/>
      <c r="G1282" s="140"/>
      <c r="H1282" s="141"/>
      <c r="I1282" s="122" t="str">
        <f t="shared" si="29"/>
        <v xml:space="preserve"> </v>
      </c>
    </row>
    <row r="1283" spans="1:9" s="74" customFormat="1" ht="22.5" hidden="1">
      <c r="A1283" s="183" t="s">
        <v>228</v>
      </c>
      <c r="B1283" s="142">
        <v>801</v>
      </c>
      <c r="C1283" s="142">
        <v>80115</v>
      </c>
      <c r="D1283" s="128">
        <v>4600</v>
      </c>
      <c r="E1283" s="164" t="s">
        <v>359</v>
      </c>
      <c r="F1283" s="184"/>
      <c r="G1283" s="140"/>
      <c r="H1283" s="141"/>
      <c r="I1283" s="122" t="str">
        <f t="shared" si="29"/>
        <v xml:space="preserve"> </v>
      </c>
    </row>
    <row r="1284" spans="1:9" s="74" customFormat="1" ht="11.25" hidden="1" customHeight="1">
      <c r="A1284" s="74" t="s">
        <v>228</v>
      </c>
      <c r="B1284" s="142">
        <v>801</v>
      </c>
      <c r="C1284" s="142">
        <v>80115</v>
      </c>
      <c r="D1284" s="143">
        <v>4610</v>
      </c>
      <c r="E1284" s="138" t="s">
        <v>168</v>
      </c>
      <c r="F1284" s="76"/>
      <c r="G1284" s="168"/>
      <c r="H1284" s="169"/>
      <c r="I1284" s="122" t="str">
        <f t="shared" si="29"/>
        <v xml:space="preserve"> </v>
      </c>
    </row>
    <row r="1285" spans="1:9" s="74" customFormat="1" ht="11.25" customHeight="1">
      <c r="A1285" s="74" t="s">
        <v>228</v>
      </c>
      <c r="B1285" s="142">
        <v>801</v>
      </c>
      <c r="C1285" s="142">
        <v>80115</v>
      </c>
      <c r="D1285" s="143">
        <v>4700</v>
      </c>
      <c r="E1285" s="138" t="s">
        <v>198</v>
      </c>
      <c r="F1285" s="76"/>
      <c r="G1285" s="168">
        <v>34300</v>
      </c>
      <c r="H1285" s="169">
        <v>33792.18</v>
      </c>
      <c r="I1285" s="122">
        <f t="shared" si="29"/>
        <v>0.98519475218658892</v>
      </c>
    </row>
    <row r="1286" spans="1:9" s="74" customFormat="1" ht="11.25" hidden="1" customHeight="1">
      <c r="A1286" s="74" t="s">
        <v>228</v>
      </c>
      <c r="B1286" s="142">
        <v>801</v>
      </c>
      <c r="C1286" s="142">
        <v>80115</v>
      </c>
      <c r="D1286" s="137">
        <v>4860</v>
      </c>
      <c r="E1286" s="138" t="s">
        <v>412</v>
      </c>
      <c r="F1286" s="76"/>
      <c r="G1286" s="168"/>
      <c r="H1286" s="169"/>
      <c r="I1286" s="122" t="str">
        <f>IF(SUM(G1286=0)," ",(H1286/G1286))</f>
        <v xml:space="preserve"> </v>
      </c>
    </row>
    <row r="1287" spans="1:9" s="74" customFormat="1" ht="11.25" hidden="1" customHeight="1">
      <c r="A1287" s="74" t="s">
        <v>228</v>
      </c>
      <c r="B1287" s="142">
        <v>801</v>
      </c>
      <c r="C1287" s="142">
        <v>80115</v>
      </c>
      <c r="D1287" s="143">
        <v>4990</v>
      </c>
      <c r="E1287" s="138" t="s">
        <v>182</v>
      </c>
      <c r="F1287" s="76"/>
      <c r="G1287" s="168"/>
      <c r="H1287" s="169"/>
      <c r="I1287" s="122" t="str">
        <f>IF(SUM(G1287=0)," ",(H1287/G1287))</f>
        <v xml:space="preserve"> </v>
      </c>
    </row>
    <row r="1288" spans="1:9" s="74" customFormat="1" ht="6" hidden="1" customHeight="1">
      <c r="A1288" s="79"/>
      <c r="B1288" s="79"/>
      <c r="C1288" s="79"/>
      <c r="D1288" s="79"/>
      <c r="E1288" s="152"/>
      <c r="F1288" s="76"/>
      <c r="G1288" s="111"/>
      <c r="H1288" s="112"/>
      <c r="I1288" s="122"/>
    </row>
    <row r="1289" spans="1:9" s="74" customFormat="1" ht="11.25" hidden="1" customHeight="1">
      <c r="A1289" s="79"/>
      <c r="B1289" s="79"/>
      <c r="C1289" s="79"/>
      <c r="D1289" s="79"/>
      <c r="E1289" s="114" t="s">
        <v>447</v>
      </c>
      <c r="F1289" s="115"/>
      <c r="G1289" s="149"/>
      <c r="H1289" s="150"/>
      <c r="I1289" s="122" t="str">
        <f t="shared" ref="I1289" si="31">IF(SUM(G1289=0)," ",(H1289/G1289))</f>
        <v xml:space="preserve"> </v>
      </c>
    </row>
    <row r="1290" spans="1:9" s="74" customFormat="1" ht="6" hidden="1" customHeight="1">
      <c r="A1290" s="79"/>
      <c r="B1290" s="79"/>
      <c r="C1290" s="79"/>
      <c r="D1290" s="79"/>
      <c r="E1290" s="123" t="s">
        <v>24</v>
      </c>
      <c r="F1290" s="158"/>
      <c r="G1290" s="116"/>
      <c r="H1290" s="112"/>
      <c r="I1290" s="180"/>
    </row>
    <row r="1291" spans="1:9" s="74" customFormat="1" ht="12" hidden="1" customHeight="1">
      <c r="A1291" s="151"/>
      <c r="B1291" s="151"/>
      <c r="C1291" s="151"/>
      <c r="D1291" s="151"/>
      <c r="E1291" s="75" t="s">
        <v>231</v>
      </c>
      <c r="F1291" s="158"/>
      <c r="G1291" s="116"/>
      <c r="H1291" s="112"/>
      <c r="I1291" s="180"/>
    </row>
    <row r="1292" spans="1:9" s="74" customFormat="1" ht="6" hidden="1" customHeight="1">
      <c r="A1292" s="79"/>
      <c r="B1292" s="79"/>
      <c r="C1292" s="79"/>
      <c r="D1292" s="79"/>
      <c r="E1292" s="110" t="s">
        <v>24</v>
      </c>
      <c r="F1292" s="76"/>
      <c r="G1292" s="111"/>
      <c r="H1292" s="112"/>
      <c r="I1292" s="180"/>
    </row>
    <row r="1293" spans="1:9" s="74" customFormat="1" ht="11.25" customHeight="1">
      <c r="A1293" s="151"/>
      <c r="B1293" s="151"/>
      <c r="C1293" s="151"/>
      <c r="D1293" s="151"/>
      <c r="E1293" s="125" t="s">
        <v>48</v>
      </c>
      <c r="F1293" s="126"/>
      <c r="G1293" s="111"/>
      <c r="H1293" s="112"/>
      <c r="I1293" s="180"/>
    </row>
    <row r="1294" spans="1:9" s="74" customFormat="1" ht="11.25" customHeight="1">
      <c r="A1294" s="151"/>
      <c r="B1294" s="151"/>
      <c r="C1294" s="151"/>
      <c r="D1294" s="151"/>
      <c r="E1294" s="152" t="s">
        <v>377</v>
      </c>
      <c r="F1294" s="152"/>
      <c r="G1294" s="120"/>
      <c r="H1294" s="121"/>
      <c r="I1294" s="180"/>
    </row>
    <row r="1295" spans="1:9" s="74" customFormat="1" ht="11.25" customHeight="1">
      <c r="A1295" s="151"/>
      <c r="B1295" s="151"/>
      <c r="C1295" s="151"/>
      <c r="D1295" s="151"/>
      <c r="E1295" s="152" t="s">
        <v>381</v>
      </c>
      <c r="F1295" s="153"/>
      <c r="G1295" s="120"/>
      <c r="H1295" s="121"/>
      <c r="I1295" s="180"/>
    </row>
    <row r="1296" spans="1:9" s="74" customFormat="1">
      <c r="A1296" s="151"/>
      <c r="B1296" s="151"/>
      <c r="C1296" s="151"/>
      <c r="D1296" s="151"/>
      <c r="E1296" s="152" t="s">
        <v>380</v>
      </c>
      <c r="F1296" s="76"/>
      <c r="G1296" s="111"/>
      <c r="H1296" s="112"/>
      <c r="I1296" s="180"/>
    </row>
    <row r="1297" spans="1:13" ht="11.25" customHeight="1">
      <c r="E1297" s="152" t="s">
        <v>383</v>
      </c>
      <c r="F1297" s="152"/>
      <c r="G1297" s="120"/>
      <c r="H1297" s="121"/>
      <c r="I1297" s="122"/>
      <c r="J1297" s="74"/>
      <c r="K1297" s="74"/>
      <c r="L1297" s="74"/>
      <c r="M1297" s="74"/>
    </row>
    <row r="1298" spans="1:13" ht="22.5">
      <c r="A1298" s="151"/>
      <c r="B1298" s="151"/>
      <c r="C1298" s="151"/>
      <c r="D1298" s="151"/>
      <c r="E1298" s="152" t="s">
        <v>404</v>
      </c>
      <c r="F1298" s="153"/>
      <c r="G1298" s="120"/>
      <c r="H1298" s="121"/>
      <c r="I1298" s="122"/>
      <c r="J1298" s="74"/>
      <c r="K1298" s="74"/>
      <c r="L1298" s="74"/>
      <c r="M1298" s="74"/>
    </row>
    <row r="1299" spans="1:13" s="74" customFormat="1" ht="22.5" customHeight="1">
      <c r="A1299" s="79"/>
      <c r="B1299" s="79"/>
      <c r="C1299" s="79"/>
      <c r="D1299" s="79"/>
      <c r="E1299" s="152" t="s">
        <v>376</v>
      </c>
      <c r="F1299" s="76"/>
      <c r="G1299" s="111"/>
      <c r="H1299" s="112"/>
      <c r="I1299" s="78"/>
    </row>
    <row r="1300" spans="1:13" s="74" customFormat="1" ht="6" customHeight="1">
      <c r="A1300" s="151"/>
      <c r="B1300" s="151"/>
      <c r="C1300" s="151"/>
      <c r="D1300" s="151"/>
      <c r="E1300" s="152"/>
      <c r="F1300" s="76"/>
      <c r="G1300" s="111"/>
      <c r="H1300" s="112"/>
      <c r="I1300" s="180"/>
    </row>
    <row r="1301" spans="1:13" s="74" customFormat="1" ht="14.45" hidden="1" customHeight="1">
      <c r="A1301" s="74" t="s">
        <v>232</v>
      </c>
      <c r="D1301" s="74" t="s">
        <v>181</v>
      </c>
      <c r="E1301" s="75" t="s">
        <v>233</v>
      </c>
      <c r="F1301" s="119"/>
      <c r="G1301" s="166"/>
      <c r="H1301" s="167"/>
      <c r="I1301" s="161" t="str">
        <f t="shared" ref="I1301" si="32">IF(SUM(G1301=0)," ",(H1301/G1301))</f>
        <v xml:space="preserve"> </v>
      </c>
    </row>
    <row r="1302" spans="1:13" s="74" customFormat="1" ht="6" hidden="1" customHeight="1">
      <c r="A1302" s="151"/>
      <c r="B1302" s="151"/>
      <c r="C1302" s="151"/>
      <c r="D1302" s="151"/>
      <c r="E1302" s="114" t="s">
        <v>24</v>
      </c>
      <c r="F1302" s="115"/>
      <c r="G1302" s="120"/>
      <c r="H1302" s="112"/>
      <c r="I1302" s="180"/>
    </row>
    <row r="1303" spans="1:13" s="74" customFormat="1" ht="11.25" hidden="1" customHeight="1">
      <c r="A1303" s="151"/>
      <c r="B1303" s="151"/>
      <c r="C1303" s="151"/>
      <c r="D1303" s="151"/>
      <c r="E1303" s="114" t="s">
        <v>230</v>
      </c>
      <c r="F1303" s="115"/>
      <c r="G1303" s="120"/>
      <c r="H1303" s="112"/>
      <c r="I1303" s="180"/>
    </row>
    <row r="1304" spans="1:13" s="74" customFormat="1" ht="6" hidden="1" customHeight="1">
      <c r="A1304" s="151"/>
      <c r="B1304" s="151"/>
      <c r="C1304" s="151"/>
      <c r="D1304" s="151"/>
      <c r="E1304" s="110" t="s">
        <v>24</v>
      </c>
      <c r="F1304" s="76"/>
      <c r="G1304" s="111"/>
      <c r="H1304" s="112"/>
      <c r="I1304" s="180"/>
    </row>
    <row r="1305" spans="1:13" s="74" customFormat="1" ht="11.25" hidden="1" customHeight="1">
      <c r="A1305" s="151"/>
      <c r="B1305" s="151"/>
      <c r="C1305" s="151"/>
      <c r="D1305" s="151"/>
      <c r="E1305" s="114" t="s">
        <v>449</v>
      </c>
      <c r="F1305" s="115"/>
      <c r="G1305" s="120"/>
      <c r="H1305" s="112"/>
      <c r="I1305" s="180"/>
    </row>
    <row r="1306" spans="1:13" s="74" customFormat="1" ht="6" hidden="1" customHeight="1">
      <c r="A1306" s="151"/>
      <c r="B1306" s="151"/>
      <c r="C1306" s="151"/>
      <c r="D1306" s="151"/>
      <c r="E1306" s="123" t="s">
        <v>24</v>
      </c>
      <c r="F1306" s="158"/>
      <c r="G1306" s="116"/>
      <c r="H1306" s="112"/>
      <c r="I1306" s="180"/>
    </row>
    <row r="1307" spans="1:13" s="74" customFormat="1" ht="11.25" hidden="1" customHeight="1">
      <c r="A1307" s="151"/>
      <c r="B1307" s="151"/>
      <c r="C1307" s="151"/>
      <c r="D1307" s="151"/>
      <c r="E1307" s="125" t="s">
        <v>38</v>
      </c>
      <c r="F1307" s="119"/>
      <c r="G1307" s="111"/>
      <c r="H1307" s="112"/>
      <c r="I1307" s="180"/>
    </row>
    <row r="1308" spans="1:13" s="74" customFormat="1" ht="11.25" hidden="1" customHeight="1">
      <c r="A1308" s="151"/>
      <c r="B1308" s="151"/>
      <c r="C1308" s="151"/>
      <c r="D1308" s="151"/>
      <c r="E1308" s="127" t="s">
        <v>39</v>
      </c>
      <c r="F1308" s="45">
        <f>'Liczba uczniów i inne'!E86</f>
        <v>0</v>
      </c>
      <c r="G1308" s="111"/>
      <c r="H1308" s="112"/>
      <c r="I1308" s="180"/>
    </row>
    <row r="1309" spans="1:13" s="74" customFormat="1" ht="11.25" hidden="1" customHeight="1">
      <c r="A1309" s="151"/>
      <c r="B1309" s="151"/>
      <c r="C1309" s="151"/>
      <c r="D1309" s="151"/>
      <c r="E1309" s="127" t="s">
        <v>40</v>
      </c>
      <c r="F1309" s="45">
        <f>'Liczba uczniów i inne'!E87</f>
        <v>0</v>
      </c>
      <c r="G1309" s="111"/>
      <c r="H1309" s="112"/>
      <c r="I1309" s="180"/>
    </row>
    <row r="1310" spans="1:13" s="74" customFormat="1" ht="6" hidden="1" customHeight="1">
      <c r="A1310" s="151"/>
      <c r="B1310" s="151"/>
      <c r="C1310" s="151"/>
      <c r="D1310" s="151"/>
      <c r="E1310" s="110" t="s">
        <v>24</v>
      </c>
      <c r="F1310" s="119"/>
      <c r="G1310" s="116"/>
      <c r="H1310" s="112"/>
      <c r="I1310" s="180"/>
    </row>
    <row r="1311" spans="1:13" s="74" customFormat="1" ht="11.25" hidden="1" customHeight="1">
      <c r="A1311" s="151"/>
      <c r="B1311" s="151"/>
      <c r="C1311" s="151"/>
      <c r="D1311" s="151"/>
      <c r="E1311" s="125" t="s">
        <v>48</v>
      </c>
      <c r="F1311" s="126"/>
      <c r="G1311" s="111"/>
      <c r="H1311" s="112"/>
      <c r="I1311" s="180"/>
    </row>
    <row r="1312" spans="1:13" s="74" customFormat="1" hidden="1">
      <c r="A1312" s="151"/>
      <c r="B1312" s="151"/>
      <c r="C1312" s="151"/>
      <c r="D1312" s="151"/>
      <c r="E1312" s="152" t="s">
        <v>401</v>
      </c>
      <c r="F1312" s="126"/>
      <c r="G1312" s="111"/>
      <c r="H1312" s="112"/>
      <c r="I1312" s="180"/>
    </row>
    <row r="1313" spans="1:9" s="74" customFormat="1" ht="22.5" hidden="1">
      <c r="A1313" s="151"/>
      <c r="B1313" s="151"/>
      <c r="C1313" s="151"/>
      <c r="D1313" s="151"/>
      <c r="E1313" s="152" t="s">
        <v>400</v>
      </c>
      <c r="F1313" s="126"/>
      <c r="G1313" s="111"/>
      <c r="H1313" s="112"/>
      <c r="I1313" s="180"/>
    </row>
    <row r="1314" spans="1:9" s="74" customFormat="1" ht="6" hidden="1" customHeight="1">
      <c r="A1314" s="151"/>
      <c r="B1314" s="151"/>
      <c r="C1314" s="151"/>
      <c r="D1314" s="151"/>
      <c r="E1314" s="152"/>
      <c r="F1314" s="126"/>
      <c r="G1314" s="111"/>
      <c r="H1314" s="112"/>
      <c r="I1314" s="180"/>
    </row>
    <row r="1315" spans="1:9" s="74" customFormat="1" ht="11.25" hidden="1" customHeight="1">
      <c r="A1315" s="104" t="s">
        <v>234</v>
      </c>
      <c r="B1315" s="104"/>
      <c r="C1315" s="104"/>
      <c r="D1315" s="104" t="s">
        <v>181</v>
      </c>
      <c r="E1315" s="105" t="s">
        <v>235</v>
      </c>
      <c r="F1315" s="105"/>
      <c r="G1315" s="107">
        <f>G1319+G1366</f>
        <v>0</v>
      </c>
      <c r="H1315" s="108">
        <f>H1319+H1366</f>
        <v>0</v>
      </c>
      <c r="I1315" s="185" t="str">
        <f t="shared" ref="I1315" si="33">IF(SUM(G1315=0)," ",(H1315/G1315))</f>
        <v xml:space="preserve"> </v>
      </c>
    </row>
    <row r="1316" spans="1:9" s="74" customFormat="1" ht="6" hidden="1" customHeight="1">
      <c r="A1316" s="79"/>
      <c r="B1316" s="79"/>
      <c r="C1316" s="79"/>
      <c r="D1316" s="79"/>
      <c r="E1316" s="110" t="s">
        <v>24</v>
      </c>
      <c r="F1316" s="76"/>
      <c r="G1316" s="111"/>
      <c r="H1316" s="112"/>
      <c r="I1316" s="180"/>
    </row>
    <row r="1317" spans="1:9" s="74" customFormat="1" ht="11.25" hidden="1" customHeight="1">
      <c r="A1317" s="79"/>
      <c r="B1317" s="79"/>
      <c r="C1317" s="79"/>
      <c r="D1317" s="79"/>
      <c r="E1317" s="114" t="s">
        <v>236</v>
      </c>
      <c r="F1317" s="76"/>
      <c r="G1317" s="111"/>
      <c r="H1317" s="112"/>
      <c r="I1317" s="180"/>
    </row>
    <row r="1318" spans="1:9" s="74" customFormat="1" ht="6" hidden="1" customHeight="1">
      <c r="A1318" s="79"/>
      <c r="B1318" s="79"/>
      <c r="C1318" s="79"/>
      <c r="D1318" s="79"/>
      <c r="E1318" s="123" t="s">
        <v>24</v>
      </c>
      <c r="F1318" s="76"/>
      <c r="G1318" s="111"/>
      <c r="H1318" s="112"/>
      <c r="I1318" s="180"/>
    </row>
    <row r="1319" spans="1:9" s="74" customFormat="1" ht="11.25" hidden="1" customHeight="1">
      <c r="A1319" s="74" t="s">
        <v>237</v>
      </c>
      <c r="B1319" s="79"/>
      <c r="C1319" s="79"/>
      <c r="D1319" s="74" t="s">
        <v>181</v>
      </c>
      <c r="E1319" s="75" t="s">
        <v>238</v>
      </c>
      <c r="F1319" s="76"/>
      <c r="G1319" s="116">
        <f>SUM(G1323,G1357)</f>
        <v>0</v>
      </c>
      <c r="H1319" s="117">
        <f>SUM(H1323,H1357)</f>
        <v>0</v>
      </c>
      <c r="I1319" s="161" t="str">
        <f t="shared" ref="I1319" si="34">IF(SUM(G1319=0)," ",(H1319/G1319))</f>
        <v xml:space="preserve"> </v>
      </c>
    </row>
    <row r="1320" spans="1:9" s="74" customFormat="1" ht="6" hidden="1" customHeight="1">
      <c r="A1320" s="79"/>
      <c r="B1320" s="79"/>
      <c r="C1320" s="79"/>
      <c r="D1320" s="79"/>
      <c r="E1320" s="152"/>
      <c r="F1320" s="76"/>
      <c r="G1320" s="111"/>
      <c r="H1320" s="112"/>
      <c r="I1320" s="180"/>
    </row>
    <row r="1321" spans="1:9" s="74" customFormat="1" ht="22.5" hidden="1" customHeight="1">
      <c r="A1321" s="79"/>
      <c r="B1321" s="79"/>
      <c r="C1321" s="79"/>
      <c r="D1321" s="79"/>
      <c r="E1321" s="114" t="s">
        <v>239</v>
      </c>
      <c r="F1321" s="76"/>
      <c r="G1321" s="111"/>
      <c r="H1321" s="112"/>
      <c r="I1321" s="180"/>
    </row>
    <row r="1322" spans="1:9" s="74" customFormat="1" ht="6" hidden="1" customHeight="1">
      <c r="A1322" s="79"/>
      <c r="B1322" s="79"/>
      <c r="C1322" s="79"/>
      <c r="D1322" s="79"/>
      <c r="E1322" s="123" t="s">
        <v>24</v>
      </c>
      <c r="F1322" s="76"/>
      <c r="G1322" s="111"/>
      <c r="H1322" s="112"/>
      <c r="I1322" s="180"/>
    </row>
    <row r="1323" spans="1:9" s="74" customFormat="1" ht="11.25" hidden="1" customHeight="1">
      <c r="A1323" s="79"/>
      <c r="B1323" s="79"/>
      <c r="C1323" s="79"/>
      <c r="D1323" s="79"/>
      <c r="E1323" s="123" t="s">
        <v>372</v>
      </c>
      <c r="F1323" s="76"/>
      <c r="G1323" s="120">
        <f>SUM(G1331,G1339:G1355)</f>
        <v>0</v>
      </c>
      <c r="H1323" s="121">
        <f>SUM(H1331,H1339:H1355)</f>
        <v>0</v>
      </c>
      <c r="I1323" s="122" t="str">
        <f>IF(SUM(G1323=0)," ",(H1323/G1323))</f>
        <v xml:space="preserve"> </v>
      </c>
    </row>
    <row r="1324" spans="1:9" s="74" customFormat="1" ht="6" hidden="1" customHeight="1">
      <c r="A1324" s="79"/>
      <c r="B1324" s="79"/>
      <c r="C1324" s="79"/>
      <c r="D1324" s="79"/>
      <c r="E1324" s="75" t="s">
        <v>24</v>
      </c>
      <c r="F1324" s="76"/>
      <c r="G1324" s="111"/>
      <c r="H1324" s="112"/>
      <c r="I1324" s="180"/>
    </row>
    <row r="1325" spans="1:9" s="74" customFormat="1" ht="11.25" hidden="1" customHeight="1">
      <c r="A1325" s="79"/>
      <c r="B1325" s="79"/>
      <c r="C1325" s="79"/>
      <c r="D1325" s="79"/>
      <c r="E1325" s="125" t="s">
        <v>38</v>
      </c>
      <c r="F1325" s="76"/>
      <c r="G1325" s="111"/>
      <c r="H1325" s="112"/>
      <c r="I1325" s="180"/>
    </row>
    <row r="1326" spans="1:9" s="74" customFormat="1" ht="11.25" hidden="1" customHeight="1">
      <c r="A1326" s="79"/>
      <c r="B1326" s="79"/>
      <c r="C1326" s="79"/>
      <c r="D1326" s="79"/>
      <c r="E1326" s="127" t="s">
        <v>39</v>
      </c>
      <c r="F1326" s="43">
        <f>'Liczba uczniów i inne'!E90</f>
        <v>0</v>
      </c>
      <c r="G1326" s="111"/>
      <c r="H1326" s="112"/>
      <c r="I1326" s="180"/>
    </row>
    <row r="1327" spans="1:9" s="74" customFormat="1" ht="11.25" hidden="1" customHeight="1">
      <c r="A1327" s="79"/>
      <c r="B1327" s="79"/>
      <c r="C1327" s="79"/>
      <c r="D1327" s="79"/>
      <c r="E1327" s="127" t="s">
        <v>40</v>
      </c>
      <c r="F1327" s="43">
        <f>'Liczba uczniów i inne'!E91</f>
        <v>0</v>
      </c>
      <c r="G1327" s="111"/>
      <c r="H1327" s="112"/>
      <c r="I1327" s="180"/>
    </row>
    <row r="1328" spans="1:9" s="74" customFormat="1" ht="11.25" hidden="1" customHeight="1">
      <c r="A1328" s="79"/>
      <c r="B1328" s="79"/>
      <c r="C1328" s="79"/>
      <c r="D1328" s="79"/>
      <c r="E1328" s="127" t="s">
        <v>41</v>
      </c>
      <c r="F1328" s="44">
        <f>'Liczba uczniów i inne'!E92</f>
        <v>0</v>
      </c>
      <c r="G1328" s="111"/>
      <c r="H1328" s="112"/>
      <c r="I1328" s="180"/>
    </row>
    <row r="1329" spans="1:13" s="74" customFormat="1" ht="11.25" hidden="1" customHeight="1">
      <c r="A1329" s="79"/>
      <c r="B1329" s="79"/>
      <c r="C1329" s="79"/>
      <c r="D1329" s="79"/>
      <c r="E1329" s="127" t="s">
        <v>42</v>
      </c>
      <c r="F1329" s="44">
        <f>'Liczba uczniów i inne'!E93</f>
        <v>0</v>
      </c>
      <c r="G1329" s="111"/>
      <c r="H1329" s="112"/>
      <c r="I1329" s="180"/>
    </row>
    <row r="1330" spans="1:13" s="74" customFormat="1" ht="6" hidden="1" customHeight="1">
      <c r="A1330" s="79"/>
      <c r="B1330" s="79"/>
      <c r="C1330" s="79"/>
      <c r="D1330" s="79"/>
      <c r="E1330" s="110" t="s">
        <v>24</v>
      </c>
      <c r="F1330" s="76"/>
      <c r="G1330" s="111"/>
      <c r="H1330" s="112"/>
      <c r="I1330" s="180"/>
    </row>
    <row r="1331" spans="1:13" s="74" customFormat="1" ht="11.25" hidden="1" customHeight="1">
      <c r="A1331" s="74" t="s">
        <v>237</v>
      </c>
      <c r="B1331" s="142">
        <v>801</v>
      </c>
      <c r="C1331" s="142">
        <v>80116</v>
      </c>
      <c r="D1331" s="79" t="s">
        <v>197</v>
      </c>
      <c r="E1331" s="110" t="s">
        <v>43</v>
      </c>
      <c r="F1331" s="76"/>
      <c r="G1331" s="111">
        <f>SUM(G1332:G1337)</f>
        <v>0</v>
      </c>
      <c r="H1331" s="112">
        <f>SUM(H1332:H1337)</f>
        <v>0</v>
      </c>
      <c r="I1331" s="122" t="str">
        <f t="shared" ref="I1331:I1357" si="35">IF(SUM(G1331=0)," ",(H1331/G1331))</f>
        <v xml:space="preserve"> </v>
      </c>
    </row>
    <row r="1332" spans="1:13" s="74" customFormat="1" ht="11.25" hidden="1" customHeight="1">
      <c r="A1332" s="74" t="s">
        <v>237</v>
      </c>
      <c r="B1332" s="142">
        <v>801</v>
      </c>
      <c r="C1332" s="142">
        <v>80116</v>
      </c>
      <c r="D1332" s="128">
        <v>4010</v>
      </c>
      <c r="E1332" s="129" t="s">
        <v>44</v>
      </c>
      <c r="F1332" s="76"/>
      <c r="G1332" s="131"/>
      <c r="H1332" s="132"/>
      <c r="I1332" s="182" t="str">
        <f t="shared" si="35"/>
        <v xml:space="preserve"> </v>
      </c>
    </row>
    <row r="1333" spans="1:13" s="134" customFormat="1" ht="11.25" hidden="1" customHeight="1">
      <c r="A1333" s="74" t="s">
        <v>237</v>
      </c>
      <c r="B1333" s="142">
        <v>801</v>
      </c>
      <c r="C1333" s="142">
        <v>80116</v>
      </c>
      <c r="D1333" s="128">
        <v>4790</v>
      </c>
      <c r="E1333" s="129" t="s">
        <v>394</v>
      </c>
      <c r="F1333" s="130"/>
      <c r="G1333" s="131"/>
      <c r="H1333" s="132"/>
      <c r="I1333" s="133" t="str">
        <f>IF(SUM(G1333=0)," ",(H1333/G1333))</f>
        <v xml:space="preserve"> </v>
      </c>
      <c r="J1333" s="74"/>
      <c r="K1333" s="74"/>
      <c r="L1333" s="74"/>
      <c r="M1333" s="74"/>
    </row>
    <row r="1334" spans="1:13" s="74" customFormat="1" ht="11.25" hidden="1" customHeight="1">
      <c r="A1334" s="74" t="s">
        <v>237</v>
      </c>
      <c r="B1334" s="142">
        <v>801</v>
      </c>
      <c r="C1334" s="142">
        <v>80116</v>
      </c>
      <c r="D1334" s="128">
        <v>4040</v>
      </c>
      <c r="E1334" s="129" t="s">
        <v>45</v>
      </c>
      <c r="F1334" s="76"/>
      <c r="G1334" s="131"/>
      <c r="H1334" s="132"/>
      <c r="I1334" s="182" t="str">
        <f t="shared" si="35"/>
        <v xml:space="preserve"> </v>
      </c>
    </row>
    <row r="1335" spans="1:13" s="134" customFormat="1" ht="11.25" hidden="1" customHeight="1">
      <c r="A1335" s="74" t="s">
        <v>237</v>
      </c>
      <c r="B1335" s="142">
        <v>801</v>
      </c>
      <c r="C1335" s="142">
        <v>80116</v>
      </c>
      <c r="D1335" s="128">
        <v>4800</v>
      </c>
      <c r="E1335" s="129" t="s">
        <v>395</v>
      </c>
      <c r="F1335" s="130"/>
      <c r="G1335" s="131"/>
      <c r="H1335" s="132"/>
      <c r="I1335" s="133" t="str">
        <f>IF(SUM(G1335=0)," ",(H1335/G1335))</f>
        <v xml:space="preserve"> </v>
      </c>
      <c r="J1335" s="74"/>
      <c r="K1335" s="74"/>
      <c r="L1335" s="74"/>
      <c r="M1335" s="74"/>
    </row>
    <row r="1336" spans="1:13" s="74" customFormat="1" ht="11.25" hidden="1" customHeight="1">
      <c r="A1336" s="74" t="s">
        <v>237</v>
      </c>
      <c r="B1336" s="142">
        <v>801</v>
      </c>
      <c r="C1336" s="142">
        <v>80116</v>
      </c>
      <c r="D1336" s="128">
        <v>4170</v>
      </c>
      <c r="E1336" s="129" t="s">
        <v>46</v>
      </c>
      <c r="F1336" s="76"/>
      <c r="G1336" s="131"/>
      <c r="H1336" s="132"/>
      <c r="I1336" s="182" t="str">
        <f t="shared" si="35"/>
        <v xml:space="preserve"> </v>
      </c>
    </row>
    <row r="1337" spans="1:13" s="74" customFormat="1" ht="11.25" hidden="1" customHeight="1">
      <c r="A1337" s="79"/>
      <c r="B1337" s="79"/>
      <c r="C1337" s="79"/>
      <c r="D1337" s="79"/>
      <c r="E1337" s="129" t="s">
        <v>47</v>
      </c>
      <c r="F1337" s="76"/>
      <c r="G1337" s="131"/>
      <c r="H1337" s="132"/>
      <c r="I1337" s="182" t="str">
        <f t="shared" si="35"/>
        <v xml:space="preserve"> </v>
      </c>
    </row>
    <row r="1338" spans="1:13" s="74" customFormat="1" ht="6" hidden="1" customHeight="1">
      <c r="A1338" s="79"/>
      <c r="B1338" s="79"/>
      <c r="C1338" s="79"/>
      <c r="D1338" s="79"/>
      <c r="E1338" s="152"/>
      <c r="F1338" s="76"/>
      <c r="G1338" s="111"/>
      <c r="H1338" s="112"/>
      <c r="I1338" s="122"/>
    </row>
    <row r="1339" spans="1:13" s="74" customFormat="1" ht="11.25" hidden="1" customHeight="1">
      <c r="A1339" s="74" t="s">
        <v>237</v>
      </c>
      <c r="B1339" s="142">
        <v>801</v>
      </c>
      <c r="C1339" s="142">
        <v>80116</v>
      </c>
      <c r="D1339" s="143">
        <v>3020</v>
      </c>
      <c r="E1339" s="138" t="s">
        <v>161</v>
      </c>
      <c r="F1339" s="76"/>
      <c r="G1339" s="168"/>
      <c r="H1339" s="169"/>
      <c r="I1339" s="122" t="str">
        <f t="shared" si="35"/>
        <v xml:space="preserve"> </v>
      </c>
    </row>
    <row r="1340" spans="1:13" s="74" customFormat="1" ht="11.25" hidden="1" customHeight="1">
      <c r="A1340" s="74" t="s">
        <v>237</v>
      </c>
      <c r="B1340" s="142">
        <v>801</v>
      </c>
      <c r="C1340" s="142">
        <v>80116</v>
      </c>
      <c r="D1340" s="143">
        <v>4140</v>
      </c>
      <c r="E1340" s="138" t="s">
        <v>167</v>
      </c>
      <c r="F1340" s="76"/>
      <c r="G1340" s="168"/>
      <c r="H1340" s="169"/>
      <c r="I1340" s="122" t="str">
        <f t="shared" si="35"/>
        <v xml:space="preserve"> </v>
      </c>
    </row>
    <row r="1341" spans="1:13" s="74" customFormat="1" ht="11.25" hidden="1" customHeight="1">
      <c r="A1341" s="74" t="s">
        <v>237</v>
      </c>
      <c r="B1341" s="142">
        <v>801</v>
      </c>
      <c r="C1341" s="142">
        <v>80116</v>
      </c>
      <c r="D1341" s="143">
        <v>4210</v>
      </c>
      <c r="E1341" s="138" t="s">
        <v>162</v>
      </c>
      <c r="F1341" s="76"/>
      <c r="G1341" s="168"/>
      <c r="H1341" s="169"/>
      <c r="I1341" s="122" t="str">
        <f t="shared" si="35"/>
        <v xml:space="preserve"> </v>
      </c>
    </row>
    <row r="1342" spans="1:13" s="74" customFormat="1" ht="11.25" hidden="1" customHeight="1">
      <c r="A1342" s="74" t="s">
        <v>237</v>
      </c>
      <c r="B1342" s="142">
        <v>801</v>
      </c>
      <c r="C1342" s="142">
        <v>80116</v>
      </c>
      <c r="D1342" s="143">
        <v>4240</v>
      </c>
      <c r="E1342" s="138" t="s">
        <v>213</v>
      </c>
      <c r="F1342" s="76"/>
      <c r="G1342" s="168"/>
      <c r="H1342" s="169"/>
      <c r="I1342" s="122" t="str">
        <f t="shared" si="35"/>
        <v xml:space="preserve"> </v>
      </c>
    </row>
    <row r="1343" spans="1:13" s="74" customFormat="1" ht="11.25" hidden="1" customHeight="1">
      <c r="A1343" s="74" t="s">
        <v>237</v>
      </c>
      <c r="B1343" s="142">
        <v>801</v>
      </c>
      <c r="C1343" s="142">
        <v>80116</v>
      </c>
      <c r="D1343" s="143">
        <v>4260</v>
      </c>
      <c r="E1343" s="138" t="s">
        <v>163</v>
      </c>
      <c r="F1343" s="76"/>
      <c r="G1343" s="168"/>
      <c r="H1343" s="169"/>
      <c r="I1343" s="122" t="str">
        <f t="shared" si="35"/>
        <v xml:space="preserve"> </v>
      </c>
    </row>
    <row r="1344" spans="1:13" s="74" customFormat="1" ht="11.25" hidden="1" customHeight="1">
      <c r="A1344" s="74" t="s">
        <v>237</v>
      </c>
      <c r="B1344" s="142">
        <v>801</v>
      </c>
      <c r="C1344" s="142">
        <v>80116</v>
      </c>
      <c r="D1344" s="143">
        <v>4280</v>
      </c>
      <c r="E1344" s="138" t="s">
        <v>164</v>
      </c>
      <c r="F1344" s="76"/>
      <c r="G1344" s="168"/>
      <c r="H1344" s="169"/>
      <c r="I1344" s="122" t="str">
        <f t="shared" si="35"/>
        <v xml:space="preserve"> </v>
      </c>
    </row>
    <row r="1345" spans="1:9" s="74" customFormat="1" ht="11.25" hidden="1" customHeight="1">
      <c r="A1345" s="74" t="s">
        <v>237</v>
      </c>
      <c r="B1345" s="142">
        <v>801</v>
      </c>
      <c r="C1345" s="142">
        <v>80116</v>
      </c>
      <c r="D1345" s="143">
        <v>4300</v>
      </c>
      <c r="E1345" s="138" t="s">
        <v>165</v>
      </c>
      <c r="F1345" s="76"/>
      <c r="G1345" s="168"/>
      <c r="H1345" s="169"/>
      <c r="I1345" s="122" t="str">
        <f t="shared" si="35"/>
        <v xml:space="preserve"> </v>
      </c>
    </row>
    <row r="1346" spans="1:9" s="74" customFormat="1" ht="11.25" hidden="1" customHeight="1">
      <c r="A1346" s="74" t="s">
        <v>237</v>
      </c>
      <c r="B1346" s="142">
        <v>801</v>
      </c>
      <c r="C1346" s="142">
        <v>80116</v>
      </c>
      <c r="D1346" s="143">
        <v>4360</v>
      </c>
      <c r="E1346" s="138" t="s">
        <v>202</v>
      </c>
      <c r="F1346" s="76"/>
      <c r="G1346" s="168"/>
      <c r="H1346" s="169"/>
      <c r="I1346" s="122" t="str">
        <f t="shared" si="35"/>
        <v xml:space="preserve"> </v>
      </c>
    </row>
    <row r="1347" spans="1:9" s="74" customFormat="1" ht="11.25" hidden="1" customHeight="1">
      <c r="A1347" s="74" t="s">
        <v>237</v>
      </c>
      <c r="B1347" s="142">
        <v>801</v>
      </c>
      <c r="C1347" s="142">
        <v>80116</v>
      </c>
      <c r="D1347" s="143">
        <v>4390</v>
      </c>
      <c r="E1347" s="138" t="s">
        <v>169</v>
      </c>
      <c r="F1347" s="76"/>
      <c r="G1347" s="168"/>
      <c r="H1347" s="169"/>
      <c r="I1347" s="122" t="str">
        <f t="shared" si="35"/>
        <v xml:space="preserve"> </v>
      </c>
    </row>
    <row r="1348" spans="1:9" s="74" customFormat="1" ht="11.25" hidden="1" customHeight="1">
      <c r="A1348" s="74" t="s">
        <v>237</v>
      </c>
      <c r="B1348" s="142">
        <v>801</v>
      </c>
      <c r="C1348" s="142">
        <v>80116</v>
      </c>
      <c r="D1348" s="143">
        <v>4410</v>
      </c>
      <c r="E1348" s="138" t="s">
        <v>199</v>
      </c>
      <c r="F1348" s="76"/>
      <c r="G1348" s="168"/>
      <c r="H1348" s="169"/>
      <c r="I1348" s="122" t="str">
        <f t="shared" si="35"/>
        <v xml:space="preserve"> </v>
      </c>
    </row>
    <row r="1349" spans="1:9" s="74" customFormat="1" ht="11.25" hidden="1" customHeight="1">
      <c r="A1349" s="74" t="s">
        <v>237</v>
      </c>
      <c r="B1349" s="142">
        <v>801</v>
      </c>
      <c r="C1349" s="142">
        <v>80116</v>
      </c>
      <c r="D1349" s="143">
        <v>4430</v>
      </c>
      <c r="E1349" s="138" t="s">
        <v>171</v>
      </c>
      <c r="F1349" s="76"/>
      <c r="G1349" s="168"/>
      <c r="H1349" s="169"/>
      <c r="I1349" s="122" t="str">
        <f t="shared" si="35"/>
        <v xml:space="preserve"> </v>
      </c>
    </row>
    <row r="1350" spans="1:9" s="74" customFormat="1" ht="11.25" hidden="1" customHeight="1">
      <c r="A1350" s="74" t="s">
        <v>237</v>
      </c>
      <c r="B1350" s="142">
        <v>801</v>
      </c>
      <c r="C1350" s="142">
        <v>80116</v>
      </c>
      <c r="D1350" s="143">
        <v>4440</v>
      </c>
      <c r="E1350" s="138" t="s">
        <v>166</v>
      </c>
      <c r="F1350" s="76"/>
      <c r="G1350" s="168"/>
      <c r="H1350" s="169"/>
      <c r="I1350" s="122" t="str">
        <f t="shared" si="35"/>
        <v xml:space="preserve"> </v>
      </c>
    </row>
    <row r="1351" spans="1:9" s="74" customFormat="1" ht="11.25" hidden="1" customHeight="1">
      <c r="A1351" s="74" t="s">
        <v>237</v>
      </c>
      <c r="B1351" s="142">
        <v>801</v>
      </c>
      <c r="C1351" s="142">
        <v>80116</v>
      </c>
      <c r="D1351" s="143">
        <v>4510</v>
      </c>
      <c r="E1351" s="138" t="s">
        <v>174</v>
      </c>
      <c r="F1351" s="76"/>
      <c r="G1351" s="168"/>
      <c r="H1351" s="169"/>
      <c r="I1351" s="122" t="str">
        <f t="shared" si="35"/>
        <v xml:space="preserve"> </v>
      </c>
    </row>
    <row r="1352" spans="1:9" s="74" customFormat="1" ht="11.25" hidden="1" customHeight="1">
      <c r="A1352" s="74" t="s">
        <v>237</v>
      </c>
      <c r="B1352" s="142">
        <v>801</v>
      </c>
      <c r="C1352" s="142">
        <v>80116</v>
      </c>
      <c r="D1352" s="137">
        <v>4520</v>
      </c>
      <c r="E1352" s="138" t="s">
        <v>175</v>
      </c>
      <c r="F1352" s="76"/>
      <c r="G1352" s="140"/>
      <c r="H1352" s="141"/>
      <c r="I1352" s="122" t="str">
        <f t="shared" si="35"/>
        <v xml:space="preserve"> </v>
      </c>
    </row>
    <row r="1353" spans="1:9" s="74" customFormat="1" ht="11.25" hidden="1" customHeight="1">
      <c r="A1353" s="74" t="s">
        <v>237</v>
      </c>
      <c r="B1353" s="142">
        <v>801</v>
      </c>
      <c r="C1353" s="142">
        <v>80116</v>
      </c>
      <c r="D1353" s="143">
        <v>4610</v>
      </c>
      <c r="E1353" s="138" t="s">
        <v>168</v>
      </c>
      <c r="F1353" s="76"/>
      <c r="G1353" s="168"/>
      <c r="H1353" s="169"/>
      <c r="I1353" s="122" t="str">
        <f t="shared" si="35"/>
        <v xml:space="preserve"> </v>
      </c>
    </row>
    <row r="1354" spans="1:9" s="74" customFormat="1" ht="11.25" hidden="1" customHeight="1">
      <c r="A1354" s="74" t="s">
        <v>237</v>
      </c>
      <c r="B1354" s="142">
        <v>801</v>
      </c>
      <c r="C1354" s="142">
        <v>80116</v>
      </c>
      <c r="D1354" s="143">
        <v>4700</v>
      </c>
      <c r="E1354" s="138" t="s">
        <v>198</v>
      </c>
      <c r="F1354" s="76"/>
      <c r="G1354" s="168"/>
      <c r="H1354" s="169"/>
      <c r="I1354" s="122" t="str">
        <f t="shared" si="35"/>
        <v xml:space="preserve"> </v>
      </c>
    </row>
    <row r="1355" spans="1:9" s="74" customFormat="1" ht="11.25" hidden="1" customHeight="1">
      <c r="A1355" s="74" t="s">
        <v>237</v>
      </c>
      <c r="B1355" s="142">
        <v>801</v>
      </c>
      <c r="C1355" s="142">
        <v>80116</v>
      </c>
      <c r="D1355" s="143">
        <v>4990</v>
      </c>
      <c r="E1355" s="138" t="s">
        <v>182</v>
      </c>
      <c r="F1355" s="76"/>
      <c r="G1355" s="168"/>
      <c r="H1355" s="169"/>
      <c r="I1355" s="122" t="str">
        <f t="shared" si="35"/>
        <v xml:space="preserve"> </v>
      </c>
    </row>
    <row r="1356" spans="1:9" s="74" customFormat="1" ht="6" hidden="1" customHeight="1">
      <c r="A1356" s="79"/>
      <c r="B1356" s="79"/>
      <c r="C1356" s="79"/>
      <c r="D1356" s="79"/>
      <c r="E1356" s="152"/>
      <c r="F1356" s="76"/>
      <c r="G1356" s="111"/>
      <c r="H1356" s="112"/>
      <c r="I1356" s="180"/>
    </row>
    <row r="1357" spans="1:9" s="74" customFormat="1" ht="11.25" hidden="1" customHeight="1">
      <c r="A1357" s="79"/>
      <c r="B1357" s="79"/>
      <c r="C1357" s="79"/>
      <c r="D1357" s="79"/>
      <c r="E1357" s="114" t="s">
        <v>447</v>
      </c>
      <c r="F1357" s="115"/>
      <c r="G1357" s="149"/>
      <c r="H1357" s="150"/>
      <c r="I1357" s="122" t="str">
        <f t="shared" si="35"/>
        <v xml:space="preserve"> </v>
      </c>
    </row>
    <row r="1358" spans="1:9" s="74" customFormat="1" ht="6" hidden="1" customHeight="1">
      <c r="A1358" s="79"/>
      <c r="B1358" s="79"/>
      <c r="C1358" s="79"/>
      <c r="D1358" s="79"/>
      <c r="E1358" s="123" t="s">
        <v>24</v>
      </c>
      <c r="F1358" s="158"/>
      <c r="G1358" s="116"/>
      <c r="H1358" s="112"/>
      <c r="I1358" s="180"/>
    </row>
    <row r="1359" spans="1:9" s="74" customFormat="1" ht="12" hidden="1" customHeight="1">
      <c r="A1359" s="151"/>
      <c r="B1359" s="151"/>
      <c r="C1359" s="151"/>
      <c r="D1359" s="151"/>
      <c r="E1359" s="75" t="s">
        <v>231</v>
      </c>
      <c r="F1359" s="158"/>
      <c r="G1359" s="116"/>
      <c r="H1359" s="112"/>
      <c r="I1359" s="180"/>
    </row>
    <row r="1360" spans="1:9" s="74" customFormat="1" ht="6" hidden="1" customHeight="1">
      <c r="A1360" s="151"/>
      <c r="B1360" s="151"/>
      <c r="C1360" s="151"/>
      <c r="D1360" s="151"/>
      <c r="E1360" s="123" t="s">
        <v>24</v>
      </c>
      <c r="F1360" s="158"/>
      <c r="G1360" s="116"/>
      <c r="H1360" s="112"/>
      <c r="I1360" s="180"/>
    </row>
    <row r="1361" spans="1:9" s="74" customFormat="1" ht="11.25" hidden="1" customHeight="1">
      <c r="A1361" s="151"/>
      <c r="B1361" s="151"/>
      <c r="C1361" s="151"/>
      <c r="D1361" s="151"/>
      <c r="E1361" s="125" t="s">
        <v>48</v>
      </c>
      <c r="F1361" s="126"/>
      <c r="G1361" s="111"/>
      <c r="H1361" s="112"/>
      <c r="I1361" s="180"/>
    </row>
    <row r="1362" spans="1:9" s="74" customFormat="1" ht="11.25" hidden="1" customHeight="1">
      <c r="A1362" s="151"/>
      <c r="B1362" s="151"/>
      <c r="C1362" s="151"/>
      <c r="D1362" s="151"/>
      <c r="E1362" s="152" t="s">
        <v>377</v>
      </c>
      <c r="F1362" s="152"/>
      <c r="G1362" s="120"/>
      <c r="H1362" s="112"/>
      <c r="I1362" s="180"/>
    </row>
    <row r="1363" spans="1:9" s="74" customFormat="1" ht="11.25" hidden="1" customHeight="1">
      <c r="A1363" s="151"/>
      <c r="B1363" s="151"/>
      <c r="C1363" s="151"/>
      <c r="D1363" s="151"/>
      <c r="E1363" s="152" t="s">
        <v>381</v>
      </c>
      <c r="F1363" s="153"/>
      <c r="G1363" s="120"/>
      <c r="H1363" s="112"/>
      <c r="I1363" s="180"/>
    </row>
    <row r="1364" spans="1:9" s="74" customFormat="1" hidden="1">
      <c r="A1364" s="151"/>
      <c r="B1364" s="151"/>
      <c r="C1364" s="151"/>
      <c r="D1364" s="151"/>
      <c r="E1364" s="152" t="s">
        <v>380</v>
      </c>
      <c r="F1364" s="76"/>
      <c r="G1364" s="111"/>
      <c r="H1364" s="112"/>
      <c r="I1364" s="180"/>
    </row>
    <row r="1365" spans="1:9" s="74" customFormat="1" ht="6" hidden="1" customHeight="1">
      <c r="A1365" s="151"/>
      <c r="B1365" s="151"/>
      <c r="C1365" s="151"/>
      <c r="D1365" s="151"/>
      <c r="E1365" s="152"/>
      <c r="F1365" s="76"/>
      <c r="G1365" s="111"/>
      <c r="H1365" s="112"/>
      <c r="I1365" s="180"/>
    </row>
    <row r="1366" spans="1:9" s="74" customFormat="1" ht="13.5" hidden="1" customHeight="1">
      <c r="A1366" s="74" t="s">
        <v>240</v>
      </c>
      <c r="D1366" s="74" t="s">
        <v>181</v>
      </c>
      <c r="E1366" s="75" t="s">
        <v>241</v>
      </c>
      <c r="F1366" s="119"/>
      <c r="G1366" s="166"/>
      <c r="H1366" s="167"/>
      <c r="I1366" s="161" t="str">
        <f t="shared" ref="I1366" si="36">IF(SUM(G1366=0)," ",(H1366/G1366))</f>
        <v xml:space="preserve"> </v>
      </c>
    </row>
    <row r="1367" spans="1:9" s="74" customFormat="1" ht="6" hidden="1" customHeight="1">
      <c r="A1367" s="151"/>
      <c r="B1367" s="151"/>
      <c r="C1367" s="151"/>
      <c r="D1367" s="151"/>
      <c r="E1367" s="114" t="s">
        <v>24</v>
      </c>
      <c r="F1367" s="115"/>
      <c r="G1367" s="120"/>
      <c r="H1367" s="112"/>
      <c r="I1367" s="180"/>
    </row>
    <row r="1368" spans="1:9" s="74" customFormat="1" ht="22.5" hidden="1" customHeight="1">
      <c r="A1368" s="151"/>
      <c r="B1368" s="151"/>
      <c r="C1368" s="151"/>
      <c r="D1368" s="151"/>
      <c r="E1368" s="114" t="s">
        <v>239</v>
      </c>
      <c r="F1368" s="115"/>
      <c r="G1368" s="120"/>
      <c r="H1368" s="112"/>
      <c r="I1368" s="180"/>
    </row>
    <row r="1369" spans="1:9" s="74" customFormat="1" ht="6" hidden="1" customHeight="1">
      <c r="A1369" s="151"/>
      <c r="B1369" s="151"/>
      <c r="C1369" s="151"/>
      <c r="D1369" s="151"/>
      <c r="E1369" s="110" t="s">
        <v>24</v>
      </c>
      <c r="F1369" s="76"/>
      <c r="G1369" s="111"/>
      <c r="H1369" s="112"/>
      <c r="I1369" s="180"/>
    </row>
    <row r="1370" spans="1:9" s="74" customFormat="1" ht="11.25" hidden="1" customHeight="1">
      <c r="A1370" s="151"/>
      <c r="B1370" s="151"/>
      <c r="C1370" s="151"/>
      <c r="D1370" s="151"/>
      <c r="E1370" s="114" t="s">
        <v>449</v>
      </c>
      <c r="F1370" s="115"/>
      <c r="G1370" s="120"/>
      <c r="H1370" s="112"/>
      <c r="I1370" s="180"/>
    </row>
    <row r="1371" spans="1:9" s="74" customFormat="1" ht="6" hidden="1" customHeight="1">
      <c r="A1371" s="151"/>
      <c r="B1371" s="151"/>
      <c r="C1371" s="151"/>
      <c r="D1371" s="151"/>
      <c r="E1371" s="123" t="s">
        <v>24</v>
      </c>
      <c r="F1371" s="158"/>
      <c r="G1371" s="116"/>
      <c r="H1371" s="112"/>
      <c r="I1371" s="180"/>
    </row>
    <row r="1372" spans="1:9" s="74" customFormat="1" ht="11.25" hidden="1" customHeight="1">
      <c r="A1372" s="151"/>
      <c r="B1372" s="151"/>
      <c r="C1372" s="151"/>
      <c r="D1372" s="151"/>
      <c r="E1372" s="125" t="s">
        <v>38</v>
      </c>
      <c r="F1372" s="119"/>
      <c r="G1372" s="111"/>
      <c r="H1372" s="112"/>
      <c r="I1372" s="180"/>
    </row>
    <row r="1373" spans="1:9" s="74" customFormat="1" ht="11.25" hidden="1" customHeight="1">
      <c r="A1373" s="151"/>
      <c r="B1373" s="151"/>
      <c r="C1373" s="151"/>
      <c r="D1373" s="151"/>
      <c r="E1373" s="127" t="s">
        <v>39</v>
      </c>
      <c r="F1373" s="45">
        <f>'Liczba uczniów i inne'!E95</f>
        <v>0</v>
      </c>
      <c r="G1373" s="111"/>
      <c r="H1373" s="112"/>
      <c r="I1373" s="180"/>
    </row>
    <row r="1374" spans="1:9" s="74" customFormat="1" ht="11.25" hidden="1" customHeight="1">
      <c r="A1374" s="151"/>
      <c r="B1374" s="151"/>
      <c r="C1374" s="151"/>
      <c r="D1374" s="151"/>
      <c r="E1374" s="127" t="s">
        <v>40</v>
      </c>
      <c r="F1374" s="45">
        <f>'Liczba uczniów i inne'!E96</f>
        <v>0</v>
      </c>
      <c r="G1374" s="111"/>
      <c r="H1374" s="112"/>
      <c r="I1374" s="180"/>
    </row>
    <row r="1375" spans="1:9" s="74" customFormat="1" ht="6" hidden="1" customHeight="1">
      <c r="A1375" s="151"/>
      <c r="B1375" s="151"/>
      <c r="C1375" s="151"/>
      <c r="D1375" s="151"/>
      <c r="E1375" s="110" t="s">
        <v>24</v>
      </c>
      <c r="F1375" s="119"/>
      <c r="G1375" s="116"/>
      <c r="H1375" s="112"/>
      <c r="I1375" s="180"/>
    </row>
    <row r="1376" spans="1:9" s="74" customFormat="1" ht="11.25" hidden="1" customHeight="1">
      <c r="A1376" s="151"/>
      <c r="B1376" s="151"/>
      <c r="C1376" s="151"/>
      <c r="D1376" s="151"/>
      <c r="E1376" s="125" t="s">
        <v>48</v>
      </c>
      <c r="F1376" s="126"/>
      <c r="G1376" s="111"/>
      <c r="H1376" s="112"/>
      <c r="I1376" s="180"/>
    </row>
    <row r="1377" spans="1:9" s="74" customFormat="1" hidden="1">
      <c r="A1377" s="151"/>
      <c r="B1377" s="151"/>
      <c r="C1377" s="151"/>
      <c r="D1377" s="151"/>
      <c r="E1377" s="152" t="s">
        <v>401</v>
      </c>
      <c r="F1377" s="126"/>
      <c r="G1377" s="111"/>
      <c r="H1377" s="112"/>
      <c r="I1377" s="180"/>
    </row>
    <row r="1378" spans="1:9" s="74" customFormat="1" ht="22.5" hidden="1">
      <c r="A1378" s="151"/>
      <c r="B1378" s="151"/>
      <c r="C1378" s="151"/>
      <c r="D1378" s="151"/>
      <c r="E1378" s="152" t="s">
        <v>400</v>
      </c>
      <c r="F1378" s="126"/>
      <c r="G1378" s="111"/>
      <c r="H1378" s="112"/>
      <c r="I1378" s="180"/>
    </row>
    <row r="1379" spans="1:9" s="74" customFormat="1" ht="6" customHeight="1">
      <c r="A1379" s="151"/>
      <c r="B1379" s="151"/>
      <c r="C1379" s="151"/>
      <c r="D1379" s="151"/>
      <c r="E1379" s="152"/>
      <c r="F1379" s="126"/>
      <c r="G1379" s="111"/>
      <c r="H1379" s="112"/>
      <c r="I1379" s="180"/>
    </row>
    <row r="1380" spans="1:9" s="74" customFormat="1" ht="11.25" customHeight="1">
      <c r="A1380" s="104" t="s">
        <v>242</v>
      </c>
      <c r="B1380" s="104"/>
      <c r="C1380" s="104"/>
      <c r="D1380" s="104" t="s">
        <v>181</v>
      </c>
      <c r="E1380" s="105" t="s">
        <v>243</v>
      </c>
      <c r="F1380" s="105"/>
      <c r="G1380" s="107">
        <f>G1382+G1470</f>
        <v>3767145</v>
      </c>
      <c r="H1380" s="108">
        <f>H1382+H1470</f>
        <v>3756162.83</v>
      </c>
      <c r="I1380" s="185">
        <f t="shared" ref="I1380" si="37">IF(SUM(G1380=0)," ",(H1380/G1380))</f>
        <v>0.99708474985698725</v>
      </c>
    </row>
    <row r="1381" spans="1:9" s="74" customFormat="1" ht="6" customHeight="1">
      <c r="A1381" s="79"/>
      <c r="B1381" s="79"/>
      <c r="C1381" s="79"/>
      <c r="D1381" s="79"/>
      <c r="E1381" s="110" t="s">
        <v>24</v>
      </c>
      <c r="F1381" s="76"/>
      <c r="G1381" s="111"/>
      <c r="H1381" s="112"/>
      <c r="I1381" s="180"/>
    </row>
    <row r="1382" spans="1:9" s="74" customFormat="1" ht="11.25" customHeight="1">
      <c r="A1382" s="74" t="s">
        <v>245</v>
      </c>
      <c r="B1382" s="79"/>
      <c r="C1382" s="79"/>
      <c r="D1382" s="74" t="s">
        <v>181</v>
      </c>
      <c r="E1382" s="75" t="s">
        <v>246</v>
      </c>
      <c r="F1382" s="76"/>
      <c r="G1382" s="116">
        <f>SUM(G1386,G1434)</f>
        <v>3767145</v>
      </c>
      <c r="H1382" s="117">
        <f>SUM(H1386,H1434)</f>
        <v>3756162.83</v>
      </c>
      <c r="I1382" s="161">
        <f t="shared" ref="I1382" si="38">IF(SUM(G1382=0)," ",(H1382/G1382))</f>
        <v>0.99708474985698725</v>
      </c>
    </row>
    <row r="1383" spans="1:9" s="74" customFormat="1" ht="6" customHeight="1">
      <c r="A1383" s="79"/>
      <c r="B1383" s="79"/>
      <c r="C1383" s="79"/>
      <c r="D1383" s="79"/>
      <c r="E1383" s="152"/>
      <c r="F1383" s="76"/>
      <c r="G1383" s="111"/>
      <c r="H1383" s="112"/>
      <c r="I1383" s="180"/>
    </row>
    <row r="1384" spans="1:9" s="74" customFormat="1" ht="22.5" customHeight="1">
      <c r="A1384" s="79"/>
      <c r="B1384" s="79"/>
      <c r="C1384" s="79"/>
      <c r="D1384" s="79"/>
      <c r="E1384" s="114" t="s">
        <v>247</v>
      </c>
      <c r="F1384" s="76"/>
      <c r="G1384" s="111"/>
      <c r="H1384" s="112"/>
      <c r="I1384" s="180"/>
    </row>
    <row r="1385" spans="1:9" s="74" customFormat="1" ht="6" customHeight="1">
      <c r="A1385" s="79"/>
      <c r="B1385" s="79"/>
      <c r="C1385" s="79"/>
      <c r="D1385" s="79"/>
      <c r="E1385" s="123" t="s">
        <v>24</v>
      </c>
      <c r="F1385" s="76"/>
      <c r="G1385" s="111"/>
      <c r="H1385" s="112"/>
      <c r="I1385" s="180"/>
    </row>
    <row r="1386" spans="1:9" s="74" customFormat="1">
      <c r="A1386" s="79"/>
      <c r="B1386" s="79"/>
      <c r="C1386" s="79"/>
      <c r="D1386" s="79"/>
      <c r="E1386" s="114" t="s">
        <v>244</v>
      </c>
      <c r="F1386" s="76"/>
      <c r="G1386" s="111">
        <f>G1388+G1430</f>
        <v>3767145</v>
      </c>
      <c r="H1386" s="112">
        <f>H1388+H1430</f>
        <v>3756162.83</v>
      </c>
      <c r="I1386" s="180">
        <f t="shared" ref="I1386" si="39">IF(SUM(G1386=0)," ",(H1386/G1386))</f>
        <v>0.99708474985698725</v>
      </c>
    </row>
    <row r="1387" spans="1:9" s="74" customFormat="1" ht="6" customHeight="1">
      <c r="A1387" s="79"/>
      <c r="B1387" s="79"/>
      <c r="C1387" s="79"/>
      <c r="D1387" s="79"/>
      <c r="E1387" s="123"/>
      <c r="F1387" s="76"/>
      <c r="G1387" s="111"/>
      <c r="H1387" s="112"/>
      <c r="I1387" s="180"/>
    </row>
    <row r="1388" spans="1:9" s="74" customFormat="1" ht="11.25" customHeight="1">
      <c r="A1388" s="79"/>
      <c r="B1388" s="79"/>
      <c r="C1388" s="79"/>
      <c r="D1388" s="79"/>
      <c r="E1388" s="123" t="s">
        <v>372</v>
      </c>
      <c r="F1388" s="76"/>
      <c r="G1388" s="120">
        <f>SUM(G1396,G1407:G1428)</f>
        <v>3767145</v>
      </c>
      <c r="H1388" s="121">
        <f>SUM(H1396,H1407:H1428)</f>
        <v>3756162.83</v>
      </c>
      <c r="I1388" s="122">
        <f t="shared" ref="I1388" si="40">IF(SUM(G1388=0)," ",(H1388/G1388))</f>
        <v>0.99708474985698725</v>
      </c>
    </row>
    <row r="1389" spans="1:9" s="74" customFormat="1" ht="6" customHeight="1">
      <c r="A1389" s="79"/>
      <c r="B1389" s="79"/>
      <c r="C1389" s="79"/>
      <c r="D1389" s="79"/>
      <c r="E1389" s="75" t="s">
        <v>24</v>
      </c>
      <c r="F1389" s="76"/>
      <c r="G1389" s="111"/>
      <c r="H1389" s="112"/>
      <c r="I1389" s="180"/>
    </row>
    <row r="1390" spans="1:9" s="74" customFormat="1" ht="11.25" customHeight="1">
      <c r="A1390" s="79"/>
      <c r="B1390" s="79"/>
      <c r="C1390" s="79"/>
      <c r="D1390" s="79"/>
      <c r="E1390" s="125" t="s">
        <v>38</v>
      </c>
      <c r="F1390" s="76"/>
      <c r="G1390" s="111"/>
      <c r="H1390" s="112"/>
      <c r="I1390" s="180"/>
    </row>
    <row r="1391" spans="1:9" s="74" customFormat="1" ht="11.25" customHeight="1">
      <c r="A1391" s="79"/>
      <c r="B1391" s="79"/>
      <c r="C1391" s="79"/>
      <c r="D1391" s="79"/>
      <c r="E1391" s="127" t="s">
        <v>39</v>
      </c>
      <c r="F1391" s="43">
        <f>'Liczba uczniów i inne'!E99</f>
        <v>2</v>
      </c>
      <c r="G1391" s="111"/>
      <c r="H1391" s="112"/>
      <c r="I1391" s="180"/>
    </row>
    <row r="1392" spans="1:9" s="74" customFormat="1" ht="11.25" customHeight="1">
      <c r="A1392" s="79"/>
      <c r="B1392" s="79"/>
      <c r="C1392" s="79"/>
      <c r="D1392" s="79"/>
      <c r="E1392" s="127" t="s">
        <v>40</v>
      </c>
      <c r="F1392" s="43">
        <f>'Liczba uczniów i inne'!E100</f>
        <v>277</v>
      </c>
      <c r="G1392" s="111"/>
      <c r="H1392" s="112"/>
      <c r="I1392" s="180"/>
    </row>
    <row r="1393" spans="1:13" s="74" customFormat="1" ht="11.25" customHeight="1">
      <c r="A1393" s="79"/>
      <c r="B1393" s="79"/>
      <c r="C1393" s="79"/>
      <c r="D1393" s="79"/>
      <c r="E1393" s="127" t="s">
        <v>41</v>
      </c>
      <c r="F1393" s="44">
        <f>'Liczba uczniów i inne'!E101</f>
        <v>24.09</v>
      </c>
      <c r="G1393" s="111"/>
      <c r="H1393" s="112"/>
      <c r="I1393" s="180"/>
    </row>
    <row r="1394" spans="1:13" s="74" customFormat="1" ht="11.25" customHeight="1">
      <c r="A1394" s="79"/>
      <c r="B1394" s="79"/>
      <c r="C1394" s="79"/>
      <c r="D1394" s="79"/>
      <c r="E1394" s="127" t="s">
        <v>42</v>
      </c>
      <c r="F1394" s="44">
        <f>'Liczba uczniów i inne'!E102</f>
        <v>4.4000000000000004</v>
      </c>
      <c r="G1394" s="111"/>
      <c r="H1394" s="112"/>
      <c r="I1394" s="180"/>
    </row>
    <row r="1395" spans="1:13" s="74" customFormat="1" ht="6" customHeight="1">
      <c r="A1395" s="79"/>
      <c r="B1395" s="79"/>
      <c r="C1395" s="79"/>
      <c r="D1395" s="79"/>
      <c r="E1395" s="110" t="s">
        <v>24</v>
      </c>
      <c r="F1395" s="76"/>
      <c r="G1395" s="111"/>
      <c r="H1395" s="112"/>
      <c r="I1395" s="180"/>
    </row>
    <row r="1396" spans="1:13" s="74" customFormat="1" ht="11.25" customHeight="1">
      <c r="A1396" s="74" t="s">
        <v>245</v>
      </c>
      <c r="B1396" s="142">
        <v>801</v>
      </c>
      <c r="C1396" s="142">
        <v>80117</v>
      </c>
      <c r="D1396" s="79" t="s">
        <v>197</v>
      </c>
      <c r="E1396" s="110" t="s">
        <v>43</v>
      </c>
      <c r="F1396" s="76"/>
      <c r="G1396" s="111">
        <f>SUM(G1397:G1405)</f>
        <v>3457008</v>
      </c>
      <c r="H1396" s="112">
        <f>SUM(H1397:H1405)</f>
        <v>3451248.5300000003</v>
      </c>
      <c r="I1396" s="122">
        <f t="shared" ref="I1396:I1467" si="41">IF(SUM(G1396=0)," ",(H1396/G1396))</f>
        <v>0.99833397261446899</v>
      </c>
    </row>
    <row r="1397" spans="1:13" s="74" customFormat="1" ht="11.25" customHeight="1">
      <c r="A1397" s="74" t="s">
        <v>245</v>
      </c>
      <c r="B1397" s="142">
        <v>801</v>
      </c>
      <c r="C1397" s="142">
        <v>80117</v>
      </c>
      <c r="D1397" s="128">
        <v>4010</v>
      </c>
      <c r="E1397" s="129" t="s">
        <v>44</v>
      </c>
      <c r="F1397" s="76"/>
      <c r="G1397" s="131">
        <v>348637</v>
      </c>
      <c r="H1397" s="132">
        <v>348591.47</v>
      </c>
      <c r="I1397" s="182">
        <f t="shared" si="41"/>
        <v>0.99986940571425287</v>
      </c>
    </row>
    <row r="1398" spans="1:13" s="74" customFormat="1" ht="11.25" customHeight="1">
      <c r="A1398" s="74" t="s">
        <v>245</v>
      </c>
      <c r="B1398" s="142">
        <v>801</v>
      </c>
      <c r="C1398" s="142">
        <v>80117</v>
      </c>
      <c r="D1398" s="128">
        <v>4740</v>
      </c>
      <c r="E1398" s="129" t="s">
        <v>409</v>
      </c>
      <c r="F1398" s="76"/>
      <c r="G1398" s="131">
        <f>6048+701</f>
        <v>6749</v>
      </c>
      <c r="H1398" s="132">
        <f>6048+701</f>
        <v>6749</v>
      </c>
      <c r="I1398" s="182">
        <f>IF(SUM(G1398=0)," ",(H1398/G1398))</f>
        <v>1</v>
      </c>
    </row>
    <row r="1399" spans="1:13" s="74" customFormat="1" ht="11.25" customHeight="1">
      <c r="A1399" s="74" t="s">
        <v>245</v>
      </c>
      <c r="B1399" s="142">
        <v>801</v>
      </c>
      <c r="C1399" s="142">
        <v>80117</v>
      </c>
      <c r="D1399" s="128">
        <v>4750</v>
      </c>
      <c r="E1399" s="129" t="s">
        <v>410</v>
      </c>
      <c r="F1399" s="76"/>
      <c r="G1399" s="131">
        <v>73914</v>
      </c>
      <c r="H1399" s="132">
        <f>66603+7311</f>
        <v>73914</v>
      </c>
      <c r="I1399" s="182">
        <f>IF(SUM(G1399=0)," ",(H1399/G1399))</f>
        <v>1</v>
      </c>
    </row>
    <row r="1400" spans="1:13" s="134" customFormat="1" ht="11.25" customHeight="1">
      <c r="A1400" s="74" t="s">
        <v>245</v>
      </c>
      <c r="B1400" s="142">
        <v>801</v>
      </c>
      <c r="C1400" s="142">
        <v>80117</v>
      </c>
      <c r="D1400" s="128">
        <v>4790</v>
      </c>
      <c r="E1400" s="129" t="s">
        <v>394</v>
      </c>
      <c r="F1400" s="130"/>
      <c r="G1400" s="131">
        <v>2280692</v>
      </c>
      <c r="H1400" s="132">
        <v>2275441.35</v>
      </c>
      <c r="I1400" s="133">
        <f>IF(SUM(G1400=0)," ",(H1400/G1400))</f>
        <v>0.99769778207666804</v>
      </c>
      <c r="J1400" s="74"/>
      <c r="K1400" s="74"/>
      <c r="L1400" s="74"/>
      <c r="M1400" s="74"/>
    </row>
    <row r="1401" spans="1:13" s="74" customFormat="1" ht="11.25" customHeight="1">
      <c r="A1401" s="74" t="s">
        <v>245</v>
      </c>
      <c r="B1401" s="142">
        <v>801</v>
      </c>
      <c r="C1401" s="142">
        <v>80117</v>
      </c>
      <c r="D1401" s="128">
        <v>4040</v>
      </c>
      <c r="E1401" s="129" t="s">
        <v>45</v>
      </c>
      <c r="F1401" s="76"/>
      <c r="G1401" s="131">
        <v>18671</v>
      </c>
      <c r="H1401" s="132">
        <v>18670.66</v>
      </c>
      <c r="I1401" s="182">
        <f t="shared" si="41"/>
        <v>0.99998178994162068</v>
      </c>
    </row>
    <row r="1402" spans="1:13" s="134" customFormat="1" ht="11.25" customHeight="1">
      <c r="A1402" s="74" t="s">
        <v>245</v>
      </c>
      <c r="B1402" s="142">
        <v>801</v>
      </c>
      <c r="C1402" s="142">
        <v>80117</v>
      </c>
      <c r="D1402" s="128">
        <v>4800</v>
      </c>
      <c r="E1402" s="129" t="s">
        <v>395</v>
      </c>
      <c r="F1402" s="130"/>
      <c r="G1402" s="131">
        <v>186561</v>
      </c>
      <c r="H1402" s="132">
        <v>186560.04</v>
      </c>
      <c r="I1402" s="133">
        <f>IF(SUM(G1402=0)," ",(H1402/G1402))</f>
        <v>0.9999948542299838</v>
      </c>
      <c r="J1402" s="74"/>
      <c r="K1402" s="74"/>
      <c r="L1402" s="74"/>
      <c r="M1402" s="74"/>
    </row>
    <row r="1403" spans="1:13" s="74" customFormat="1" ht="11.25" hidden="1" customHeight="1">
      <c r="A1403" s="74" t="s">
        <v>245</v>
      </c>
      <c r="B1403" s="142">
        <v>801</v>
      </c>
      <c r="C1403" s="142">
        <v>80117</v>
      </c>
      <c r="D1403" s="128">
        <v>4170</v>
      </c>
      <c r="E1403" s="129" t="s">
        <v>46</v>
      </c>
      <c r="F1403" s="76"/>
      <c r="G1403" s="131"/>
      <c r="H1403" s="132"/>
      <c r="I1403" s="182" t="str">
        <f t="shared" si="41"/>
        <v xml:space="preserve"> </v>
      </c>
    </row>
    <row r="1404" spans="1:13" s="74" customFormat="1" ht="22.5" hidden="1">
      <c r="A1404" s="74" t="s">
        <v>245</v>
      </c>
      <c r="B1404" s="142">
        <v>801</v>
      </c>
      <c r="C1404" s="128">
        <v>80117</v>
      </c>
      <c r="D1404" s="128">
        <v>4840</v>
      </c>
      <c r="E1404" s="129" t="s">
        <v>411</v>
      </c>
      <c r="F1404" s="76"/>
      <c r="G1404" s="131"/>
      <c r="H1404" s="132"/>
      <c r="I1404" s="182" t="str">
        <f t="shared" si="41"/>
        <v xml:space="preserve"> </v>
      </c>
    </row>
    <row r="1405" spans="1:13" s="74" customFormat="1" ht="11.25" customHeight="1">
      <c r="A1405" s="79"/>
      <c r="B1405" s="79"/>
      <c r="C1405" s="79"/>
      <c r="D1405" s="79"/>
      <c r="E1405" s="129" t="s">
        <v>47</v>
      </c>
      <c r="F1405" s="76"/>
      <c r="G1405" s="131">
        <f>473543+43671+9830+13285+1455</f>
        <v>541784</v>
      </c>
      <c r="H1405" s="132">
        <f>473273.34+43669.4+9639.27+13285+1455</f>
        <v>541322.01</v>
      </c>
      <c r="I1405" s="182">
        <f t="shared" si="41"/>
        <v>0.99914728009686515</v>
      </c>
    </row>
    <row r="1406" spans="1:13" s="74" customFormat="1" ht="6" customHeight="1">
      <c r="A1406" s="79"/>
      <c r="B1406" s="79"/>
      <c r="C1406" s="79"/>
      <c r="D1406" s="79"/>
      <c r="E1406" s="152"/>
      <c r="F1406" s="76"/>
      <c r="G1406" s="111"/>
      <c r="H1406" s="112"/>
      <c r="I1406" s="122"/>
    </row>
    <row r="1407" spans="1:13" s="74" customFormat="1" ht="11.25" hidden="1" customHeight="1">
      <c r="A1407" s="74" t="s">
        <v>245</v>
      </c>
      <c r="B1407" s="142">
        <v>801</v>
      </c>
      <c r="C1407" s="142">
        <v>80117</v>
      </c>
      <c r="D1407" s="143">
        <v>3020</v>
      </c>
      <c r="E1407" s="138" t="s">
        <v>161</v>
      </c>
      <c r="F1407" s="76"/>
      <c r="G1407" s="168"/>
      <c r="H1407" s="169"/>
      <c r="I1407" s="122" t="str">
        <f t="shared" si="41"/>
        <v xml:space="preserve"> </v>
      </c>
    </row>
    <row r="1408" spans="1:13" s="74" customFormat="1" ht="11.25" hidden="1" customHeight="1">
      <c r="A1408" s="74" t="s">
        <v>245</v>
      </c>
      <c r="B1408" s="142">
        <v>801</v>
      </c>
      <c r="C1408" s="142">
        <v>80117</v>
      </c>
      <c r="D1408" s="143">
        <v>4140</v>
      </c>
      <c r="E1408" s="138" t="s">
        <v>167</v>
      </c>
      <c r="F1408" s="76"/>
      <c r="G1408" s="168"/>
      <c r="H1408" s="169"/>
      <c r="I1408" s="122" t="str">
        <f t="shared" si="41"/>
        <v xml:space="preserve"> </v>
      </c>
    </row>
    <row r="1409" spans="1:9" s="74" customFormat="1" ht="11.25" customHeight="1">
      <c r="A1409" s="74" t="s">
        <v>245</v>
      </c>
      <c r="B1409" s="142">
        <v>801</v>
      </c>
      <c r="C1409" s="142">
        <v>80117</v>
      </c>
      <c r="D1409" s="143">
        <v>4210</v>
      </c>
      <c r="E1409" s="138" t="s">
        <v>162</v>
      </c>
      <c r="F1409" s="76"/>
      <c r="G1409" s="168">
        <v>27308</v>
      </c>
      <c r="H1409" s="169">
        <f>3593.57+23708</f>
        <v>27301.57</v>
      </c>
      <c r="I1409" s="122">
        <f t="shared" si="41"/>
        <v>0.99976453786436204</v>
      </c>
    </row>
    <row r="1410" spans="1:9" s="74" customFormat="1" ht="11.25" customHeight="1">
      <c r="A1410" s="74" t="s">
        <v>245</v>
      </c>
      <c r="B1410" s="142">
        <v>801</v>
      </c>
      <c r="C1410" s="142">
        <v>80117</v>
      </c>
      <c r="D1410" s="143">
        <v>4240</v>
      </c>
      <c r="E1410" s="138" t="s">
        <v>213</v>
      </c>
      <c r="F1410" s="76"/>
      <c r="G1410" s="168">
        <v>80940</v>
      </c>
      <c r="H1410" s="169">
        <f>72506+8217.73</f>
        <v>80723.73</v>
      </c>
      <c r="I1410" s="122">
        <f t="shared" si="41"/>
        <v>0.9973280207561156</v>
      </c>
    </row>
    <row r="1411" spans="1:9" s="74" customFormat="1" ht="11.25" customHeight="1">
      <c r="A1411" s="74" t="s">
        <v>245</v>
      </c>
      <c r="B1411" s="142">
        <v>801</v>
      </c>
      <c r="C1411" s="142">
        <v>80117</v>
      </c>
      <c r="D1411" s="143">
        <v>4260</v>
      </c>
      <c r="E1411" s="138" t="s">
        <v>163</v>
      </c>
      <c r="F1411" s="76"/>
      <c r="G1411" s="168">
        <v>85000</v>
      </c>
      <c r="H1411" s="169">
        <v>80000</v>
      </c>
      <c r="I1411" s="122">
        <f t="shared" si="41"/>
        <v>0.94117647058823528</v>
      </c>
    </row>
    <row r="1412" spans="1:9" s="74" customFormat="1" ht="11.25" hidden="1" customHeight="1">
      <c r="A1412" s="74" t="s">
        <v>245</v>
      </c>
      <c r="B1412" s="142">
        <v>801</v>
      </c>
      <c r="C1412" s="142">
        <v>80117</v>
      </c>
      <c r="D1412" s="143">
        <v>4280</v>
      </c>
      <c r="E1412" s="138" t="s">
        <v>164</v>
      </c>
      <c r="F1412" s="76"/>
      <c r="G1412" s="168"/>
      <c r="H1412" s="169"/>
      <c r="I1412" s="122" t="str">
        <f t="shared" si="41"/>
        <v xml:space="preserve"> </v>
      </c>
    </row>
    <row r="1413" spans="1:9" s="74" customFormat="1" ht="11.25" hidden="1" customHeight="1">
      <c r="A1413" s="74" t="s">
        <v>245</v>
      </c>
      <c r="B1413" s="142">
        <v>801</v>
      </c>
      <c r="C1413" s="142">
        <v>80117</v>
      </c>
      <c r="D1413" s="143">
        <v>4300</v>
      </c>
      <c r="E1413" s="138" t="s">
        <v>165</v>
      </c>
      <c r="F1413" s="76"/>
      <c r="G1413" s="168"/>
      <c r="H1413" s="169"/>
      <c r="I1413" s="122" t="str">
        <f t="shared" si="41"/>
        <v xml:space="preserve"> </v>
      </c>
    </row>
    <row r="1414" spans="1:9" s="74" customFormat="1" ht="22.5" hidden="1">
      <c r="A1414" s="74" t="s">
        <v>245</v>
      </c>
      <c r="B1414" s="142">
        <v>801</v>
      </c>
      <c r="C1414" s="142">
        <v>80117</v>
      </c>
      <c r="D1414" s="128">
        <v>4350</v>
      </c>
      <c r="E1414" s="138" t="s">
        <v>414</v>
      </c>
      <c r="F1414" s="76"/>
      <c r="G1414" s="168"/>
      <c r="H1414" s="169"/>
      <c r="I1414" s="122" t="str">
        <f>IF(SUM(G1414=0)," ",(H1414/G1414))</f>
        <v xml:space="preserve"> </v>
      </c>
    </row>
    <row r="1415" spans="1:9" s="74" customFormat="1" ht="11.25" hidden="1" customHeight="1">
      <c r="A1415" s="74" t="s">
        <v>245</v>
      </c>
      <c r="B1415" s="142">
        <v>801</v>
      </c>
      <c r="C1415" s="142">
        <v>80117</v>
      </c>
      <c r="D1415" s="143">
        <v>4360</v>
      </c>
      <c r="E1415" s="138" t="s">
        <v>202</v>
      </c>
      <c r="F1415" s="76"/>
      <c r="G1415" s="168"/>
      <c r="H1415" s="169"/>
      <c r="I1415" s="122" t="str">
        <f t="shared" si="41"/>
        <v xml:space="preserve"> </v>
      </c>
    </row>
    <row r="1416" spans="1:9" s="74" customFormat="1" ht="11.25" hidden="1" customHeight="1">
      <c r="A1416" s="74" t="s">
        <v>245</v>
      </c>
      <c r="B1416" s="142">
        <v>801</v>
      </c>
      <c r="C1416" s="142">
        <v>80117</v>
      </c>
      <c r="D1416" s="137">
        <v>4370</v>
      </c>
      <c r="E1416" s="138" t="s">
        <v>413</v>
      </c>
      <c r="F1416" s="76"/>
      <c r="G1416" s="168"/>
      <c r="H1416" s="169"/>
      <c r="I1416" s="122" t="str">
        <f>IF(SUM(G1416=0)," ",(H1416/G1416))</f>
        <v xml:space="preserve"> </v>
      </c>
    </row>
    <row r="1417" spans="1:9" s="74" customFormat="1" ht="11.25" hidden="1" customHeight="1">
      <c r="A1417" s="74" t="s">
        <v>245</v>
      </c>
      <c r="B1417" s="142">
        <v>801</v>
      </c>
      <c r="C1417" s="142">
        <v>80117</v>
      </c>
      <c r="D1417" s="143">
        <v>4390</v>
      </c>
      <c r="E1417" s="138" t="s">
        <v>169</v>
      </c>
      <c r="F1417" s="76"/>
      <c r="G1417" s="168"/>
      <c r="H1417" s="169"/>
      <c r="I1417" s="122" t="str">
        <f t="shared" si="41"/>
        <v xml:space="preserve"> </v>
      </c>
    </row>
    <row r="1418" spans="1:9" s="74" customFormat="1" ht="11.25" hidden="1" customHeight="1">
      <c r="A1418" s="74" t="s">
        <v>245</v>
      </c>
      <c r="B1418" s="142">
        <v>801</v>
      </c>
      <c r="C1418" s="142">
        <v>80117</v>
      </c>
      <c r="D1418" s="143">
        <v>4410</v>
      </c>
      <c r="E1418" s="138" t="s">
        <v>199</v>
      </c>
      <c r="F1418" s="76"/>
      <c r="G1418" s="168"/>
      <c r="H1418" s="169"/>
      <c r="I1418" s="122" t="str">
        <f>IF(SUM(G1418=0)," ",(H1418/G1418))</f>
        <v xml:space="preserve"> </v>
      </c>
    </row>
    <row r="1419" spans="1:9" s="74" customFormat="1" ht="11.25" hidden="1" customHeight="1">
      <c r="A1419" s="74" t="s">
        <v>245</v>
      </c>
      <c r="B1419" s="142">
        <v>801</v>
      </c>
      <c r="C1419" s="142">
        <v>80117</v>
      </c>
      <c r="D1419" s="143">
        <v>4430</v>
      </c>
      <c r="E1419" s="138" t="s">
        <v>171</v>
      </c>
      <c r="F1419" s="76"/>
      <c r="G1419" s="168"/>
      <c r="H1419" s="169"/>
      <c r="I1419" s="122" t="str">
        <f>IF(SUM(G1419=0)," ",(H1419/G1419))</f>
        <v xml:space="preserve"> </v>
      </c>
    </row>
    <row r="1420" spans="1:9" s="74" customFormat="1" ht="11.25" customHeight="1">
      <c r="A1420" s="74" t="s">
        <v>245</v>
      </c>
      <c r="B1420" s="142">
        <v>801</v>
      </c>
      <c r="C1420" s="142">
        <v>80117</v>
      </c>
      <c r="D1420" s="143">
        <v>4440</v>
      </c>
      <c r="E1420" s="138" t="s">
        <v>166</v>
      </c>
      <c r="F1420" s="76"/>
      <c r="G1420" s="168">
        <v>116889</v>
      </c>
      <c r="H1420" s="169">
        <v>116889</v>
      </c>
      <c r="I1420" s="122">
        <f t="shared" si="41"/>
        <v>1</v>
      </c>
    </row>
    <row r="1421" spans="1:9" s="74" customFormat="1" ht="11.25" hidden="1" customHeight="1">
      <c r="A1421" s="74" t="s">
        <v>245</v>
      </c>
      <c r="B1421" s="142">
        <v>801</v>
      </c>
      <c r="C1421" s="142">
        <v>80117</v>
      </c>
      <c r="D1421" s="143">
        <v>4510</v>
      </c>
      <c r="E1421" s="138" t="s">
        <v>174</v>
      </c>
      <c r="F1421" s="76"/>
      <c r="G1421" s="168"/>
      <c r="H1421" s="169"/>
      <c r="I1421" s="122" t="str">
        <f t="shared" si="41"/>
        <v xml:space="preserve"> </v>
      </c>
    </row>
    <row r="1422" spans="1:9" s="74" customFormat="1" ht="11.25" hidden="1" customHeight="1">
      <c r="A1422" s="74" t="s">
        <v>245</v>
      </c>
      <c r="B1422" s="142">
        <v>801</v>
      </c>
      <c r="C1422" s="142">
        <v>80117</v>
      </c>
      <c r="D1422" s="137">
        <v>4520</v>
      </c>
      <c r="E1422" s="138" t="s">
        <v>175</v>
      </c>
      <c r="F1422" s="76"/>
      <c r="G1422" s="140"/>
      <c r="H1422" s="141"/>
      <c r="I1422" s="122" t="str">
        <f t="shared" si="41"/>
        <v xml:space="preserve"> </v>
      </c>
    </row>
    <row r="1423" spans="1:9" s="74" customFormat="1" ht="11.25" hidden="1" customHeight="1">
      <c r="A1423" s="74" t="s">
        <v>245</v>
      </c>
      <c r="B1423" s="142">
        <v>801</v>
      </c>
      <c r="C1423" s="142">
        <v>80117</v>
      </c>
      <c r="D1423" s="137">
        <v>4530</v>
      </c>
      <c r="E1423" s="138" t="s">
        <v>179</v>
      </c>
      <c r="F1423" s="76"/>
      <c r="G1423" s="140"/>
      <c r="H1423" s="141"/>
      <c r="I1423" s="122" t="str">
        <f t="shared" si="41"/>
        <v xml:space="preserve"> </v>
      </c>
    </row>
    <row r="1424" spans="1:9" s="74" customFormat="1" ht="11.25" hidden="1" customHeight="1">
      <c r="A1424" s="74" t="s">
        <v>245</v>
      </c>
      <c r="B1424" s="142">
        <v>801</v>
      </c>
      <c r="C1424" s="142">
        <v>80117</v>
      </c>
      <c r="D1424" s="137">
        <v>4570</v>
      </c>
      <c r="E1424" s="138" t="s">
        <v>267</v>
      </c>
      <c r="F1424" s="76"/>
      <c r="G1424" s="140"/>
      <c r="H1424" s="141"/>
      <c r="I1424" s="122" t="str">
        <f t="shared" si="41"/>
        <v xml:space="preserve"> </v>
      </c>
    </row>
    <row r="1425" spans="1:9" s="74" customFormat="1" ht="11.25" hidden="1" customHeight="1">
      <c r="A1425" s="74" t="s">
        <v>245</v>
      </c>
      <c r="B1425" s="142">
        <v>801</v>
      </c>
      <c r="C1425" s="142">
        <v>80117</v>
      </c>
      <c r="D1425" s="143">
        <v>4610</v>
      </c>
      <c r="E1425" s="138" t="s">
        <v>168</v>
      </c>
      <c r="F1425" s="76"/>
      <c r="G1425" s="168"/>
      <c r="H1425" s="169"/>
      <c r="I1425" s="122" t="str">
        <f t="shared" si="41"/>
        <v xml:space="preserve"> </v>
      </c>
    </row>
    <row r="1426" spans="1:9" s="74" customFormat="1" ht="11.25" hidden="1" customHeight="1">
      <c r="A1426" s="74" t="s">
        <v>245</v>
      </c>
      <c r="B1426" s="142">
        <v>801</v>
      </c>
      <c r="C1426" s="142">
        <v>80117</v>
      </c>
      <c r="D1426" s="143">
        <v>4700</v>
      </c>
      <c r="E1426" s="138" t="s">
        <v>198</v>
      </c>
      <c r="F1426" s="76"/>
      <c r="G1426" s="168"/>
      <c r="H1426" s="169"/>
      <c r="I1426" s="122" t="str">
        <f t="shared" si="41"/>
        <v xml:space="preserve"> </v>
      </c>
    </row>
    <row r="1427" spans="1:9" s="74" customFormat="1" ht="11.25" hidden="1" customHeight="1">
      <c r="A1427" s="74" t="s">
        <v>245</v>
      </c>
      <c r="B1427" s="142">
        <v>801</v>
      </c>
      <c r="C1427" s="142">
        <v>80117</v>
      </c>
      <c r="D1427" s="137">
        <v>4860</v>
      </c>
      <c r="E1427" s="138" t="s">
        <v>412</v>
      </c>
      <c r="F1427" s="76"/>
      <c r="G1427" s="168"/>
      <c r="H1427" s="169"/>
      <c r="I1427" s="122" t="str">
        <f>IF(SUM(G1427=0)," ",(H1427/G1427))</f>
        <v xml:space="preserve"> </v>
      </c>
    </row>
    <row r="1428" spans="1:9" s="74" customFormat="1" ht="11.25" hidden="1" customHeight="1">
      <c r="A1428" s="74" t="s">
        <v>245</v>
      </c>
      <c r="B1428" s="142">
        <v>801</v>
      </c>
      <c r="C1428" s="142">
        <v>80117</v>
      </c>
      <c r="D1428" s="143">
        <v>4990</v>
      </c>
      <c r="E1428" s="138" t="s">
        <v>182</v>
      </c>
      <c r="F1428" s="76"/>
      <c r="G1428" s="168"/>
      <c r="H1428" s="169"/>
      <c r="I1428" s="122" t="str">
        <f t="shared" si="41"/>
        <v xml:space="preserve"> </v>
      </c>
    </row>
    <row r="1429" spans="1:9" s="74" customFormat="1" ht="6" hidden="1" customHeight="1">
      <c r="A1429" s="79"/>
      <c r="B1429" s="79"/>
      <c r="C1429" s="79"/>
      <c r="D1429" s="79"/>
      <c r="E1429" s="152"/>
      <c r="F1429" s="76"/>
      <c r="G1429" s="111"/>
      <c r="H1429" s="112"/>
      <c r="I1429" s="122"/>
    </row>
    <row r="1430" spans="1:9" s="74" customFormat="1" ht="11.25" hidden="1" customHeight="1">
      <c r="A1430" s="79"/>
      <c r="B1430" s="79"/>
      <c r="C1430" s="79"/>
      <c r="D1430" s="79"/>
      <c r="E1430" s="114" t="s">
        <v>447</v>
      </c>
      <c r="F1430" s="115"/>
      <c r="G1430" s="149"/>
      <c r="H1430" s="150"/>
      <c r="I1430" s="122" t="str">
        <f t="shared" si="41"/>
        <v xml:space="preserve"> </v>
      </c>
    </row>
    <row r="1431" spans="1:9" s="74" customFormat="1" ht="6" hidden="1" customHeight="1">
      <c r="A1431" s="79"/>
      <c r="B1431" s="79"/>
      <c r="C1431" s="79"/>
      <c r="D1431" s="79"/>
      <c r="E1431" s="123" t="s">
        <v>24</v>
      </c>
      <c r="F1431" s="158"/>
      <c r="G1431" s="116"/>
      <c r="H1431" s="112"/>
      <c r="I1431" s="122"/>
    </row>
    <row r="1432" spans="1:9" s="74" customFormat="1" ht="12" hidden="1" customHeight="1">
      <c r="A1432" s="218"/>
      <c r="B1432" s="151"/>
      <c r="C1432" s="151"/>
      <c r="D1432" s="151"/>
      <c r="E1432" s="75" t="s">
        <v>231</v>
      </c>
      <c r="F1432" s="158"/>
      <c r="G1432" s="116"/>
      <c r="H1432" s="112"/>
      <c r="I1432" s="122"/>
    </row>
    <row r="1433" spans="1:9" s="74" customFormat="1" ht="6" hidden="1" customHeight="1">
      <c r="A1433" s="151"/>
      <c r="B1433" s="151"/>
      <c r="C1433" s="151"/>
      <c r="D1433" s="151"/>
      <c r="E1433" s="75"/>
      <c r="F1433" s="158"/>
      <c r="G1433" s="116"/>
      <c r="H1433" s="112"/>
      <c r="I1433" s="122"/>
    </row>
    <row r="1434" spans="1:9" s="74" customFormat="1" hidden="1">
      <c r="A1434" s="151"/>
      <c r="B1434" s="79"/>
      <c r="C1434" s="79"/>
      <c r="D1434" s="79"/>
      <c r="E1434" s="114" t="s">
        <v>429</v>
      </c>
      <c r="F1434" s="76"/>
      <c r="G1434" s="111">
        <f>G1436+G1470</f>
        <v>0</v>
      </c>
      <c r="H1434" s="112">
        <f>H1436+H1470</f>
        <v>0</v>
      </c>
      <c r="I1434" s="122" t="str">
        <f t="shared" ref="I1434" si="42">IF(SUM(G1434=0)," ",(H1434/G1434))</f>
        <v xml:space="preserve"> </v>
      </c>
    </row>
    <row r="1435" spans="1:9" s="74" customFormat="1" ht="6" hidden="1" customHeight="1">
      <c r="A1435" s="151"/>
      <c r="B1435" s="79"/>
      <c r="C1435" s="79"/>
      <c r="D1435" s="79"/>
      <c r="E1435" s="123" t="s">
        <v>24</v>
      </c>
      <c r="F1435" s="76"/>
      <c r="G1435" s="111"/>
      <c r="H1435" s="112"/>
      <c r="I1435" s="122"/>
    </row>
    <row r="1436" spans="1:9" s="74" customFormat="1" hidden="1">
      <c r="A1436" s="151"/>
      <c r="B1436" s="79"/>
      <c r="C1436" s="79"/>
      <c r="D1436" s="79"/>
      <c r="E1436" s="114" t="s">
        <v>424</v>
      </c>
      <c r="F1436" s="76"/>
      <c r="G1436" s="111">
        <f>G1444+(SUM(G1452:G1468))</f>
        <v>0</v>
      </c>
      <c r="H1436" s="112">
        <f>H1444+(SUM(H1452:H1468))</f>
        <v>0</v>
      </c>
      <c r="I1436" s="122" t="str">
        <f t="shared" ref="I1436" si="43">IF(SUM(G1436=0)," ",(H1436/G1436))</f>
        <v xml:space="preserve"> </v>
      </c>
    </row>
    <row r="1437" spans="1:9" s="74" customFormat="1" ht="6" hidden="1" customHeight="1">
      <c r="A1437" s="151"/>
      <c r="B1437" s="79"/>
      <c r="C1437" s="79"/>
      <c r="D1437" s="79"/>
      <c r="E1437" s="75" t="s">
        <v>24</v>
      </c>
      <c r="F1437" s="76"/>
      <c r="G1437" s="116"/>
      <c r="H1437" s="112"/>
      <c r="I1437" s="122"/>
    </row>
    <row r="1438" spans="1:9" s="74" customFormat="1" hidden="1">
      <c r="A1438" s="151"/>
      <c r="B1438" s="79"/>
      <c r="C1438" s="79"/>
      <c r="D1438" s="79"/>
      <c r="E1438" s="125" t="s">
        <v>38</v>
      </c>
      <c r="F1438" s="76"/>
      <c r="G1438" s="116"/>
      <c r="H1438" s="112"/>
      <c r="I1438" s="122"/>
    </row>
    <row r="1439" spans="1:9" s="74" customFormat="1" hidden="1">
      <c r="A1439" s="151"/>
      <c r="B1439" s="79"/>
      <c r="C1439" s="79"/>
      <c r="D1439" s="79"/>
      <c r="E1439" s="127" t="s">
        <v>39</v>
      </c>
      <c r="F1439" s="43">
        <f>'Liczba uczniów i inne'!E108</f>
        <v>0</v>
      </c>
      <c r="G1439" s="116"/>
      <c r="H1439" s="112"/>
      <c r="I1439" s="122"/>
    </row>
    <row r="1440" spans="1:9" s="74" customFormat="1" hidden="1">
      <c r="A1440" s="151"/>
      <c r="B1440" s="79"/>
      <c r="C1440" s="79"/>
      <c r="D1440" s="79"/>
      <c r="E1440" s="127" t="s">
        <v>40</v>
      </c>
      <c r="F1440" s="43">
        <f>'Liczba uczniów i inne'!E109</f>
        <v>0</v>
      </c>
      <c r="G1440" s="116"/>
      <c r="H1440" s="112"/>
      <c r="I1440" s="122"/>
    </row>
    <row r="1441" spans="1:9" s="74" customFormat="1" hidden="1">
      <c r="A1441" s="151"/>
      <c r="B1441" s="79"/>
      <c r="C1441" s="79"/>
      <c r="D1441" s="79"/>
      <c r="E1441" s="127" t="s">
        <v>41</v>
      </c>
      <c r="F1441" s="44">
        <f>'Liczba uczniów i inne'!E110</f>
        <v>0</v>
      </c>
      <c r="G1441" s="116"/>
      <c r="H1441" s="112"/>
      <c r="I1441" s="122"/>
    </row>
    <row r="1442" spans="1:9" s="74" customFormat="1" hidden="1">
      <c r="A1442" s="151"/>
      <c r="B1442" s="79"/>
      <c r="C1442" s="79"/>
      <c r="D1442" s="79"/>
      <c r="E1442" s="127" t="s">
        <v>42</v>
      </c>
      <c r="F1442" s="44">
        <f>'Liczba uczniów i inne'!E111</f>
        <v>0</v>
      </c>
      <c r="G1442" s="116"/>
      <c r="H1442" s="112"/>
      <c r="I1442" s="122"/>
    </row>
    <row r="1443" spans="1:9" s="74" customFormat="1" ht="6" hidden="1" customHeight="1">
      <c r="A1443" s="151"/>
      <c r="B1443" s="79"/>
      <c r="C1443" s="79"/>
      <c r="D1443" s="79"/>
      <c r="E1443" s="110" t="s">
        <v>24</v>
      </c>
      <c r="F1443" s="76"/>
      <c r="G1443" s="116"/>
      <c r="H1443" s="112"/>
      <c r="I1443" s="122"/>
    </row>
    <row r="1444" spans="1:9" s="74" customFormat="1" hidden="1">
      <c r="A1444" s="173" t="s">
        <v>245</v>
      </c>
      <c r="B1444" s="142">
        <v>801</v>
      </c>
      <c r="C1444" s="142">
        <v>80118</v>
      </c>
      <c r="D1444" s="79" t="s">
        <v>197</v>
      </c>
      <c r="E1444" s="110" t="s">
        <v>43</v>
      </c>
      <c r="F1444" s="76"/>
      <c r="G1444" s="111">
        <f>SUM(G1445:G1450)</f>
        <v>0</v>
      </c>
      <c r="H1444" s="112">
        <f>SUM(H1445:H1450)</f>
        <v>0</v>
      </c>
      <c r="I1444" s="122" t="str">
        <f t="shared" ref="I1444" si="44">IF(SUM(G1444=0)," ",(H1444/G1444))</f>
        <v xml:space="preserve"> </v>
      </c>
    </row>
    <row r="1445" spans="1:9" s="74" customFormat="1" hidden="1">
      <c r="A1445" s="173" t="s">
        <v>245</v>
      </c>
      <c r="B1445" s="142">
        <v>801</v>
      </c>
      <c r="C1445" s="142">
        <v>80118</v>
      </c>
      <c r="D1445" s="128">
        <v>4010</v>
      </c>
      <c r="E1445" s="129" t="s">
        <v>44</v>
      </c>
      <c r="F1445" s="76"/>
      <c r="G1445" s="186"/>
      <c r="H1445" s="141"/>
      <c r="I1445" s="122"/>
    </row>
    <row r="1446" spans="1:9" s="74" customFormat="1" hidden="1">
      <c r="A1446" s="173" t="s">
        <v>245</v>
      </c>
      <c r="B1446" s="142">
        <v>801</v>
      </c>
      <c r="C1446" s="142">
        <v>80118</v>
      </c>
      <c r="D1446" s="128">
        <v>4790</v>
      </c>
      <c r="E1446" s="129" t="s">
        <v>394</v>
      </c>
      <c r="F1446" s="76"/>
      <c r="G1446" s="186"/>
      <c r="H1446" s="141"/>
      <c r="I1446" s="122"/>
    </row>
    <row r="1447" spans="1:9" s="74" customFormat="1" hidden="1">
      <c r="A1447" s="173" t="s">
        <v>245</v>
      </c>
      <c r="B1447" s="142">
        <v>801</v>
      </c>
      <c r="C1447" s="142">
        <v>80118</v>
      </c>
      <c r="D1447" s="128">
        <v>4040</v>
      </c>
      <c r="E1447" s="129" t="s">
        <v>419</v>
      </c>
      <c r="F1447" s="76"/>
      <c r="G1447" s="186"/>
      <c r="H1447" s="141"/>
      <c r="I1447" s="122"/>
    </row>
    <row r="1448" spans="1:9" s="74" customFormat="1" hidden="1">
      <c r="A1448" s="173" t="s">
        <v>245</v>
      </c>
      <c r="B1448" s="142">
        <v>801</v>
      </c>
      <c r="C1448" s="142">
        <v>80118</v>
      </c>
      <c r="D1448" s="128">
        <v>4800</v>
      </c>
      <c r="E1448" s="129" t="s">
        <v>420</v>
      </c>
      <c r="F1448" s="76"/>
      <c r="G1448" s="186"/>
      <c r="H1448" s="141"/>
      <c r="I1448" s="122"/>
    </row>
    <row r="1449" spans="1:9" s="74" customFormat="1" hidden="1">
      <c r="A1449" s="173" t="s">
        <v>245</v>
      </c>
      <c r="B1449" s="142">
        <v>801</v>
      </c>
      <c r="C1449" s="142">
        <v>80118</v>
      </c>
      <c r="D1449" s="128">
        <v>4170</v>
      </c>
      <c r="E1449" s="129" t="s">
        <v>46</v>
      </c>
      <c r="F1449" s="76"/>
      <c r="G1449" s="186"/>
      <c r="H1449" s="141"/>
      <c r="I1449" s="122"/>
    </row>
    <row r="1450" spans="1:9" s="74" customFormat="1" hidden="1">
      <c r="A1450" s="151"/>
      <c r="B1450" s="79"/>
      <c r="C1450" s="79"/>
      <c r="D1450" s="79"/>
      <c r="E1450" s="129" t="s">
        <v>47</v>
      </c>
      <c r="F1450" s="76"/>
      <c r="G1450" s="186"/>
      <c r="H1450" s="141"/>
      <c r="I1450" s="122"/>
    </row>
    <row r="1451" spans="1:9" s="74" customFormat="1" ht="6" hidden="1" customHeight="1">
      <c r="A1451" s="151"/>
      <c r="B1451" s="79"/>
      <c r="C1451" s="79"/>
      <c r="D1451" s="79"/>
      <c r="E1451" s="152"/>
      <c r="F1451" s="76"/>
      <c r="G1451" s="116"/>
      <c r="H1451" s="112"/>
      <c r="I1451" s="122"/>
    </row>
    <row r="1452" spans="1:9" s="74" customFormat="1" hidden="1">
      <c r="A1452" s="173" t="s">
        <v>245</v>
      </c>
      <c r="B1452" s="142">
        <v>801</v>
      </c>
      <c r="C1452" s="142">
        <v>80118</v>
      </c>
      <c r="D1452" s="143">
        <v>3020</v>
      </c>
      <c r="E1452" s="138" t="s">
        <v>161</v>
      </c>
      <c r="F1452" s="76"/>
      <c r="G1452" s="186"/>
      <c r="H1452" s="141"/>
      <c r="I1452" s="122"/>
    </row>
    <row r="1453" spans="1:9" s="74" customFormat="1" hidden="1">
      <c r="A1453" s="173" t="s">
        <v>245</v>
      </c>
      <c r="B1453" s="142">
        <v>801</v>
      </c>
      <c r="C1453" s="142">
        <v>80118</v>
      </c>
      <c r="D1453" s="143">
        <v>4140</v>
      </c>
      <c r="E1453" s="138" t="s">
        <v>167</v>
      </c>
      <c r="F1453" s="76"/>
      <c r="G1453" s="186"/>
      <c r="H1453" s="141"/>
      <c r="I1453" s="122"/>
    </row>
    <row r="1454" spans="1:9" s="74" customFormat="1" hidden="1">
      <c r="A1454" s="173" t="s">
        <v>245</v>
      </c>
      <c r="B1454" s="142">
        <v>801</v>
      </c>
      <c r="C1454" s="142">
        <v>80118</v>
      </c>
      <c r="D1454" s="143">
        <v>4210</v>
      </c>
      <c r="E1454" s="138" t="s">
        <v>162</v>
      </c>
      <c r="F1454" s="76"/>
      <c r="G1454" s="186"/>
      <c r="H1454" s="141"/>
      <c r="I1454" s="122"/>
    </row>
    <row r="1455" spans="1:9" s="74" customFormat="1" hidden="1">
      <c r="A1455" s="173" t="s">
        <v>245</v>
      </c>
      <c r="B1455" s="142">
        <v>801</v>
      </c>
      <c r="C1455" s="142">
        <v>80118</v>
      </c>
      <c r="D1455" s="143">
        <v>4240</v>
      </c>
      <c r="E1455" s="138" t="s">
        <v>213</v>
      </c>
      <c r="F1455" s="76"/>
      <c r="G1455" s="186"/>
      <c r="H1455" s="141"/>
      <c r="I1455" s="122"/>
    </row>
    <row r="1456" spans="1:9" s="74" customFormat="1" hidden="1">
      <c r="A1456" s="74" t="s">
        <v>245</v>
      </c>
      <c r="B1456" s="142">
        <v>801</v>
      </c>
      <c r="C1456" s="142">
        <v>80118</v>
      </c>
      <c r="D1456" s="143">
        <v>4260</v>
      </c>
      <c r="E1456" s="138" t="s">
        <v>163</v>
      </c>
      <c r="F1456" s="76"/>
      <c r="G1456" s="140"/>
      <c r="H1456" s="141"/>
      <c r="I1456" s="122"/>
    </row>
    <row r="1457" spans="1:13" s="74" customFormat="1" hidden="1">
      <c r="A1457" s="74" t="s">
        <v>245</v>
      </c>
      <c r="B1457" s="142">
        <v>801</v>
      </c>
      <c r="C1457" s="142">
        <v>80118</v>
      </c>
      <c r="D1457" s="143">
        <v>4280</v>
      </c>
      <c r="E1457" s="138" t="s">
        <v>164</v>
      </c>
      <c r="F1457" s="76"/>
      <c r="G1457" s="140"/>
      <c r="H1457" s="141"/>
      <c r="I1457" s="122"/>
    </row>
    <row r="1458" spans="1:13" s="74" customFormat="1" hidden="1">
      <c r="A1458" s="74" t="s">
        <v>245</v>
      </c>
      <c r="B1458" s="142">
        <v>801</v>
      </c>
      <c r="C1458" s="142">
        <v>80118</v>
      </c>
      <c r="D1458" s="143">
        <v>4300</v>
      </c>
      <c r="E1458" s="138" t="s">
        <v>165</v>
      </c>
      <c r="F1458" s="76"/>
      <c r="G1458" s="140"/>
      <c r="H1458" s="141"/>
      <c r="I1458" s="122"/>
    </row>
    <row r="1459" spans="1:13" s="74" customFormat="1" hidden="1">
      <c r="A1459" s="74" t="s">
        <v>245</v>
      </c>
      <c r="B1459" s="142">
        <v>801</v>
      </c>
      <c r="C1459" s="142">
        <v>80118</v>
      </c>
      <c r="D1459" s="143">
        <v>4360</v>
      </c>
      <c r="E1459" s="138" t="s">
        <v>202</v>
      </c>
      <c r="F1459" s="76"/>
      <c r="G1459" s="140"/>
      <c r="H1459" s="141"/>
      <c r="I1459" s="122"/>
    </row>
    <row r="1460" spans="1:13" s="74" customFormat="1" hidden="1">
      <c r="A1460" s="74" t="s">
        <v>245</v>
      </c>
      <c r="B1460" s="142">
        <v>801</v>
      </c>
      <c r="C1460" s="142">
        <v>80118</v>
      </c>
      <c r="D1460" s="143">
        <v>4390</v>
      </c>
      <c r="E1460" s="138" t="s">
        <v>169</v>
      </c>
      <c r="F1460" s="76"/>
      <c r="G1460" s="140"/>
      <c r="H1460" s="141"/>
      <c r="I1460" s="122"/>
    </row>
    <row r="1461" spans="1:13" s="74" customFormat="1" hidden="1">
      <c r="A1461" s="173" t="s">
        <v>245</v>
      </c>
      <c r="B1461" s="142">
        <v>801</v>
      </c>
      <c r="C1461" s="142">
        <v>80118</v>
      </c>
      <c r="D1461" s="143">
        <v>4410</v>
      </c>
      <c r="E1461" s="138" t="s">
        <v>199</v>
      </c>
      <c r="F1461" s="76"/>
      <c r="G1461" s="140"/>
      <c r="H1461" s="141"/>
      <c r="I1461" s="122"/>
    </row>
    <row r="1462" spans="1:13" s="74" customFormat="1" hidden="1">
      <c r="A1462" s="173" t="s">
        <v>245</v>
      </c>
      <c r="B1462" s="142">
        <v>801</v>
      </c>
      <c r="C1462" s="142">
        <v>80118</v>
      </c>
      <c r="D1462" s="143">
        <v>4430</v>
      </c>
      <c r="E1462" s="138" t="s">
        <v>171</v>
      </c>
      <c r="F1462" s="76"/>
      <c r="G1462" s="149"/>
      <c r="H1462" s="141"/>
      <c r="I1462" s="122"/>
    </row>
    <row r="1463" spans="1:13" s="74" customFormat="1" hidden="1">
      <c r="A1463" s="173" t="s">
        <v>245</v>
      </c>
      <c r="B1463" s="142">
        <v>801</v>
      </c>
      <c r="C1463" s="142">
        <v>80118</v>
      </c>
      <c r="D1463" s="143">
        <v>4440</v>
      </c>
      <c r="E1463" s="138" t="s">
        <v>166</v>
      </c>
      <c r="F1463" s="76"/>
      <c r="G1463" s="149"/>
      <c r="H1463" s="141"/>
      <c r="I1463" s="122"/>
    </row>
    <row r="1464" spans="1:13" s="74" customFormat="1" hidden="1">
      <c r="A1464" s="173" t="s">
        <v>245</v>
      </c>
      <c r="B1464" s="142">
        <v>801</v>
      </c>
      <c r="C1464" s="142">
        <v>80118</v>
      </c>
      <c r="D1464" s="143">
        <v>4510</v>
      </c>
      <c r="E1464" s="138" t="s">
        <v>174</v>
      </c>
      <c r="F1464" s="76"/>
      <c r="G1464" s="140"/>
      <c r="H1464" s="141"/>
      <c r="I1464" s="122"/>
    </row>
    <row r="1465" spans="1:13" hidden="1">
      <c r="A1465" s="173" t="s">
        <v>245</v>
      </c>
      <c r="B1465" s="142">
        <v>801</v>
      </c>
      <c r="C1465" s="142">
        <v>80118</v>
      </c>
      <c r="D1465" s="137">
        <v>4520</v>
      </c>
      <c r="E1465" s="138" t="s">
        <v>175</v>
      </c>
      <c r="G1465" s="149"/>
      <c r="H1465" s="150"/>
      <c r="I1465" s="122"/>
      <c r="J1465" s="74"/>
      <c r="K1465" s="74"/>
      <c r="L1465" s="74"/>
      <c r="M1465" s="74"/>
    </row>
    <row r="1466" spans="1:13" s="74" customFormat="1" hidden="1">
      <c r="A1466" s="173" t="s">
        <v>245</v>
      </c>
      <c r="B1466" s="142">
        <v>801</v>
      </c>
      <c r="C1466" s="142">
        <v>80118</v>
      </c>
      <c r="D1466" s="137">
        <v>4530</v>
      </c>
      <c r="E1466" s="138" t="s">
        <v>179</v>
      </c>
      <c r="F1466" s="76"/>
      <c r="G1466" s="140"/>
      <c r="H1466" s="141"/>
      <c r="I1466" s="122"/>
    </row>
    <row r="1467" spans="1:13" s="74" customFormat="1" hidden="1">
      <c r="A1467" s="74" t="s">
        <v>245</v>
      </c>
      <c r="B1467" s="142">
        <v>801</v>
      </c>
      <c r="C1467" s="142">
        <v>80118</v>
      </c>
      <c r="D1467" s="143">
        <v>4610</v>
      </c>
      <c r="E1467" s="138" t="s">
        <v>168</v>
      </c>
      <c r="F1467" s="76"/>
      <c r="G1467" s="166"/>
      <c r="H1467" s="167"/>
      <c r="I1467" s="161" t="str">
        <f t="shared" si="41"/>
        <v xml:space="preserve"> </v>
      </c>
    </row>
    <row r="1468" spans="1:13" s="74" customFormat="1" hidden="1">
      <c r="A1468" s="173" t="s">
        <v>245</v>
      </c>
      <c r="B1468" s="142">
        <v>801</v>
      </c>
      <c r="C1468" s="142">
        <v>80118</v>
      </c>
      <c r="D1468" s="143">
        <v>4700</v>
      </c>
      <c r="E1468" s="138" t="s">
        <v>198</v>
      </c>
      <c r="F1468" s="76"/>
      <c r="G1468" s="149"/>
      <c r="H1468" s="141"/>
      <c r="I1468" s="180"/>
    </row>
    <row r="1469" spans="1:13" s="74" customFormat="1" ht="6" hidden="1" customHeight="1">
      <c r="A1469" s="173"/>
      <c r="B1469" s="79"/>
      <c r="C1469" s="79"/>
      <c r="D1469" s="79"/>
      <c r="E1469" s="152"/>
      <c r="F1469" s="76"/>
      <c r="G1469" s="111"/>
      <c r="H1469" s="112"/>
      <c r="I1469" s="180"/>
    </row>
    <row r="1470" spans="1:13" s="74" customFormat="1" hidden="1">
      <c r="A1470" s="173"/>
      <c r="B1470" s="79"/>
      <c r="C1470" s="79"/>
      <c r="D1470" s="79"/>
      <c r="E1470" s="114" t="s">
        <v>447</v>
      </c>
      <c r="F1470" s="115"/>
      <c r="G1470" s="149"/>
      <c r="H1470" s="141"/>
      <c r="I1470" s="180"/>
    </row>
    <row r="1471" spans="1:13" s="74" customFormat="1" ht="6" hidden="1" customHeight="1">
      <c r="A1471" s="151"/>
      <c r="B1471" s="79"/>
      <c r="C1471" s="79"/>
      <c r="D1471" s="79"/>
      <c r="E1471" s="123" t="s">
        <v>24</v>
      </c>
      <c r="F1471" s="158"/>
      <c r="G1471" s="116"/>
      <c r="H1471" s="112"/>
      <c r="I1471" s="180"/>
    </row>
    <row r="1472" spans="1:13" s="74" customFormat="1" hidden="1">
      <c r="A1472" s="151"/>
      <c r="B1472" s="151"/>
      <c r="C1472" s="151"/>
      <c r="D1472" s="151"/>
      <c r="E1472" s="75" t="s">
        <v>231</v>
      </c>
      <c r="F1472" s="158"/>
      <c r="G1472" s="111"/>
      <c r="H1472" s="112"/>
      <c r="I1472" s="180"/>
    </row>
    <row r="1473" spans="1:9" s="74" customFormat="1" ht="6" hidden="1" customHeight="1">
      <c r="A1473" s="151"/>
      <c r="B1473" s="151"/>
      <c r="C1473" s="151"/>
      <c r="D1473" s="151"/>
      <c r="E1473" s="127"/>
      <c r="F1473" s="120"/>
      <c r="G1473" s="111"/>
      <c r="H1473" s="112"/>
      <c r="I1473" s="180"/>
    </row>
    <row r="1474" spans="1:9" s="74" customFormat="1" hidden="1">
      <c r="A1474" s="151"/>
      <c r="B1474" s="151"/>
      <c r="C1474" s="151"/>
      <c r="D1474" s="151"/>
      <c r="E1474" s="125" t="s">
        <v>48</v>
      </c>
      <c r="F1474" s="120"/>
      <c r="G1474" s="111"/>
      <c r="H1474" s="112"/>
      <c r="I1474" s="180"/>
    </row>
    <row r="1475" spans="1:9" s="74" customFormat="1" hidden="1">
      <c r="A1475" s="151"/>
      <c r="B1475" s="151"/>
      <c r="C1475" s="151"/>
      <c r="D1475" s="151"/>
      <c r="E1475" s="152" t="s">
        <v>377</v>
      </c>
      <c r="F1475" s="119"/>
      <c r="G1475" s="116"/>
      <c r="H1475" s="112"/>
      <c r="I1475" s="180"/>
    </row>
    <row r="1476" spans="1:9" s="74" customFormat="1" hidden="1">
      <c r="A1476" s="151"/>
      <c r="B1476" s="151"/>
      <c r="C1476" s="151"/>
      <c r="D1476" s="151"/>
      <c r="E1476" s="152" t="s">
        <v>381</v>
      </c>
      <c r="F1476" s="126"/>
      <c r="G1476" s="111"/>
      <c r="H1476" s="112"/>
      <c r="I1476" s="180"/>
    </row>
    <row r="1477" spans="1:9" s="74" customFormat="1" hidden="1">
      <c r="A1477" s="151"/>
      <c r="B1477" s="151"/>
      <c r="C1477" s="151"/>
      <c r="D1477" s="151"/>
      <c r="E1477" s="152" t="s">
        <v>380</v>
      </c>
      <c r="F1477" s="126"/>
      <c r="G1477" s="111"/>
      <c r="H1477" s="112"/>
      <c r="I1477" s="180"/>
    </row>
    <row r="1478" spans="1:9" s="74" customFormat="1" ht="22.5" hidden="1">
      <c r="A1478" s="151"/>
      <c r="B1478" s="151"/>
      <c r="C1478" s="151"/>
      <c r="D1478" s="151"/>
      <c r="E1478" s="152" t="s">
        <v>398</v>
      </c>
      <c r="F1478" s="126"/>
      <c r="G1478" s="111"/>
      <c r="H1478" s="112"/>
      <c r="I1478" s="180"/>
    </row>
    <row r="1479" spans="1:9" s="74" customFormat="1" ht="6" hidden="1" customHeight="1">
      <c r="A1479" s="151"/>
      <c r="B1479" s="151"/>
      <c r="C1479" s="151"/>
      <c r="D1479" s="151"/>
      <c r="E1479" s="152"/>
      <c r="F1479" s="126"/>
      <c r="G1479" s="111"/>
      <c r="H1479" s="112"/>
      <c r="I1479" s="180"/>
    </row>
    <row r="1480" spans="1:9" s="74" customFormat="1" hidden="1">
      <c r="A1480" s="173" t="s">
        <v>248</v>
      </c>
      <c r="B1480" s="151"/>
      <c r="C1480" s="151"/>
      <c r="D1480" s="74" t="s">
        <v>181</v>
      </c>
      <c r="E1480" s="75" t="s">
        <v>249</v>
      </c>
      <c r="F1480" s="119"/>
      <c r="G1480" s="166"/>
      <c r="H1480" s="141"/>
      <c r="I1480" s="180"/>
    </row>
    <row r="1481" spans="1:9" s="74" customFormat="1" ht="6" hidden="1" customHeight="1">
      <c r="A1481" s="151"/>
      <c r="B1481" s="151"/>
      <c r="C1481" s="151"/>
      <c r="D1481" s="151"/>
      <c r="E1481" s="114" t="s">
        <v>24</v>
      </c>
      <c r="F1481" s="115"/>
      <c r="G1481" s="120"/>
      <c r="H1481" s="112"/>
      <c r="I1481" s="180"/>
    </row>
    <row r="1482" spans="1:9" s="74" customFormat="1" ht="22.5" hidden="1">
      <c r="A1482" s="151"/>
      <c r="B1482" s="151"/>
      <c r="C1482" s="151"/>
      <c r="D1482" s="151"/>
      <c r="E1482" s="114" t="s">
        <v>247</v>
      </c>
      <c r="F1482" s="115"/>
      <c r="G1482" s="120"/>
      <c r="H1482" s="112"/>
      <c r="I1482" s="180"/>
    </row>
    <row r="1483" spans="1:9" s="74" customFormat="1" ht="6" hidden="1" customHeight="1">
      <c r="A1483" s="151"/>
      <c r="B1483" s="151"/>
      <c r="C1483" s="151"/>
      <c r="D1483" s="151"/>
      <c r="E1483" s="110" t="s">
        <v>24</v>
      </c>
      <c r="F1483" s="76"/>
      <c r="G1483" s="111"/>
      <c r="H1483" s="112"/>
      <c r="I1483" s="180"/>
    </row>
    <row r="1484" spans="1:9" s="74" customFormat="1" hidden="1">
      <c r="A1484" s="151"/>
      <c r="B1484" s="151"/>
      <c r="C1484" s="151"/>
      <c r="D1484" s="79"/>
      <c r="E1484" s="114" t="s">
        <v>430</v>
      </c>
      <c r="F1484" s="76"/>
      <c r="G1484" s="111"/>
      <c r="H1484" s="112"/>
      <c r="I1484" s="180"/>
    </row>
    <row r="1485" spans="1:9" s="74" customFormat="1" ht="6" hidden="1" customHeight="1">
      <c r="A1485" s="151"/>
      <c r="B1485" s="151"/>
      <c r="C1485" s="151"/>
      <c r="D1485" s="79"/>
      <c r="E1485" s="123" t="s">
        <v>24</v>
      </c>
      <c r="F1485" s="76"/>
      <c r="G1485" s="111"/>
      <c r="H1485" s="112"/>
      <c r="I1485" s="180"/>
    </row>
    <row r="1486" spans="1:9" s="74" customFormat="1" hidden="1">
      <c r="A1486" s="151"/>
      <c r="B1486" s="151"/>
      <c r="C1486" s="151"/>
      <c r="D1486" s="151"/>
      <c r="E1486" s="114" t="s">
        <v>449</v>
      </c>
      <c r="F1486" s="115"/>
      <c r="G1486" s="120"/>
      <c r="H1486" s="112"/>
      <c r="I1486" s="180"/>
    </row>
    <row r="1487" spans="1:9" s="74" customFormat="1" ht="6" hidden="1" customHeight="1">
      <c r="A1487" s="151"/>
      <c r="B1487" s="151"/>
      <c r="C1487" s="151"/>
      <c r="D1487" s="151"/>
      <c r="E1487" s="123" t="s">
        <v>24</v>
      </c>
      <c r="F1487" s="158"/>
      <c r="G1487" s="116"/>
      <c r="H1487" s="112"/>
      <c r="I1487" s="180"/>
    </row>
    <row r="1488" spans="1:9" s="74" customFormat="1" hidden="1">
      <c r="A1488" s="151"/>
      <c r="B1488" s="151"/>
      <c r="C1488" s="151"/>
      <c r="D1488" s="151"/>
      <c r="E1488" s="125" t="s">
        <v>38</v>
      </c>
      <c r="F1488" s="119"/>
      <c r="G1488" s="111"/>
      <c r="H1488" s="112"/>
      <c r="I1488" s="180"/>
    </row>
    <row r="1489" spans="1:9" s="74" customFormat="1" hidden="1">
      <c r="A1489" s="151"/>
      <c r="B1489" s="151"/>
      <c r="C1489" s="151"/>
      <c r="D1489" s="151"/>
      <c r="E1489" s="127" t="s">
        <v>39</v>
      </c>
      <c r="F1489" s="45">
        <f>'Liczba uczniów i inne'!E104+'Liczba uczniów i inne'!E113</f>
        <v>0</v>
      </c>
      <c r="G1489" s="111"/>
      <c r="H1489" s="112"/>
      <c r="I1489" s="180"/>
    </row>
    <row r="1490" spans="1:9" s="74" customFormat="1" hidden="1">
      <c r="A1490" s="151"/>
      <c r="B1490" s="151"/>
      <c r="C1490" s="151"/>
      <c r="D1490" s="151"/>
      <c r="E1490" s="127" t="s">
        <v>40</v>
      </c>
      <c r="F1490" s="45">
        <f>'Liczba uczniów i inne'!E105+'Liczba uczniów i inne'!E114</f>
        <v>0</v>
      </c>
      <c r="G1490" s="111"/>
      <c r="H1490" s="112"/>
      <c r="I1490" s="180"/>
    </row>
    <row r="1491" spans="1:9" s="74" customFormat="1" ht="6" hidden="1" customHeight="1">
      <c r="A1491" s="151"/>
      <c r="B1491" s="151"/>
      <c r="C1491" s="151"/>
      <c r="D1491" s="151"/>
      <c r="E1491" s="110" t="s">
        <v>24</v>
      </c>
      <c r="F1491" s="119"/>
      <c r="G1491" s="116"/>
      <c r="H1491" s="112"/>
      <c r="I1491" s="180"/>
    </row>
    <row r="1492" spans="1:9" s="74" customFormat="1" hidden="1">
      <c r="A1492" s="151"/>
      <c r="B1492" s="151"/>
      <c r="C1492" s="151"/>
      <c r="D1492" s="151"/>
      <c r="E1492" s="125" t="s">
        <v>48</v>
      </c>
      <c r="F1492" s="126"/>
      <c r="G1492" s="111"/>
      <c r="H1492" s="112"/>
      <c r="I1492" s="180"/>
    </row>
    <row r="1493" spans="1:9" s="74" customFormat="1" hidden="1">
      <c r="A1493" s="79"/>
      <c r="B1493" s="79"/>
      <c r="C1493" s="79"/>
      <c r="D1493" s="151"/>
      <c r="E1493" s="152" t="s">
        <v>382</v>
      </c>
      <c r="F1493" s="126"/>
      <c r="G1493" s="111"/>
      <c r="H1493" s="112"/>
      <c r="I1493" s="180"/>
    </row>
    <row r="1494" spans="1:9" s="74" customFormat="1" ht="6" customHeight="1">
      <c r="A1494" s="79"/>
      <c r="B1494" s="79"/>
      <c r="C1494" s="79"/>
      <c r="D1494" s="151"/>
      <c r="E1494" s="152"/>
      <c r="F1494" s="126"/>
      <c r="G1494" s="111"/>
      <c r="H1494" s="112"/>
      <c r="I1494" s="180"/>
    </row>
    <row r="1495" spans="1:9" s="74" customFormat="1" ht="22.5" customHeight="1">
      <c r="A1495" s="104" t="s">
        <v>254</v>
      </c>
      <c r="B1495" s="105"/>
      <c r="C1495" s="105"/>
      <c r="D1495" s="104" t="s">
        <v>181</v>
      </c>
      <c r="E1495" s="105" t="s">
        <v>250</v>
      </c>
      <c r="F1495" s="105"/>
      <c r="G1495" s="107">
        <f>G1499+G1515</f>
        <v>419958</v>
      </c>
      <c r="H1495" s="108">
        <f>H1499+H1515</f>
        <v>403936.44</v>
      </c>
      <c r="I1495" s="185">
        <f t="shared" ref="I1495" si="45">IF(SUM(G1495=0)," ",(H1495/G1495))</f>
        <v>0.96184961353278187</v>
      </c>
    </row>
    <row r="1496" spans="1:9" s="74" customFormat="1" ht="6" customHeight="1">
      <c r="A1496" s="79"/>
      <c r="B1496" s="79"/>
      <c r="C1496" s="79"/>
      <c r="D1496" s="79"/>
      <c r="E1496" s="187"/>
      <c r="F1496" s="76"/>
      <c r="G1496" s="111"/>
      <c r="H1496" s="112"/>
      <c r="I1496" s="180"/>
    </row>
    <row r="1497" spans="1:9" s="74" customFormat="1" ht="11.25" customHeight="1">
      <c r="A1497" s="79"/>
      <c r="B1497" s="79"/>
      <c r="C1497" s="79"/>
      <c r="D1497" s="79"/>
      <c r="E1497" s="114" t="s">
        <v>251</v>
      </c>
      <c r="F1497" s="76"/>
      <c r="G1497" s="111"/>
      <c r="H1497" s="112"/>
      <c r="I1497" s="180"/>
    </row>
    <row r="1498" spans="1:9" s="74" customFormat="1" ht="6" customHeight="1">
      <c r="A1498" s="79"/>
      <c r="B1498" s="79"/>
      <c r="C1498" s="79"/>
      <c r="D1498" s="79"/>
      <c r="E1498" s="187"/>
      <c r="F1498" s="76"/>
      <c r="G1498" s="111"/>
      <c r="H1498" s="112"/>
      <c r="I1498" s="180"/>
    </row>
    <row r="1499" spans="1:9" s="74" customFormat="1" ht="22.5" customHeight="1">
      <c r="A1499" s="74" t="s">
        <v>255</v>
      </c>
      <c r="B1499" s="79"/>
      <c r="C1499" s="79"/>
      <c r="D1499" s="74" t="s">
        <v>181</v>
      </c>
      <c r="E1499" s="75" t="s">
        <v>252</v>
      </c>
      <c r="F1499" s="76"/>
      <c r="G1499" s="116">
        <f>SUM(G1506:G1509)</f>
        <v>379889</v>
      </c>
      <c r="H1499" s="117">
        <f>SUM(H1506:H1509)</f>
        <v>364618.33</v>
      </c>
      <c r="I1499" s="188">
        <f t="shared" ref="I1499" si="46">IF(SUM(G1499=0)," ",(H1499/G1499))</f>
        <v>0.95980228435148163</v>
      </c>
    </row>
    <row r="1500" spans="1:9" s="74" customFormat="1" ht="6" customHeight="1">
      <c r="B1500" s="79"/>
      <c r="C1500" s="79"/>
      <c r="D1500" s="79"/>
      <c r="E1500" s="75"/>
      <c r="F1500" s="76"/>
      <c r="G1500" s="111"/>
      <c r="H1500" s="112"/>
      <c r="I1500" s="180"/>
    </row>
    <row r="1501" spans="1:9" s="74" customFormat="1" ht="22.5" customHeight="1">
      <c r="B1501" s="79"/>
      <c r="C1501" s="79"/>
      <c r="D1501" s="79"/>
      <c r="E1501" s="152" t="s">
        <v>369</v>
      </c>
      <c r="F1501" s="76"/>
      <c r="G1501" s="111"/>
      <c r="H1501" s="112"/>
      <c r="I1501" s="180"/>
    </row>
    <row r="1502" spans="1:9" s="74" customFormat="1" ht="6" customHeight="1">
      <c r="A1502" s="79"/>
      <c r="B1502" s="79"/>
      <c r="C1502" s="79"/>
      <c r="D1502" s="79"/>
      <c r="E1502" s="187"/>
      <c r="F1502" s="76"/>
      <c r="G1502" s="111"/>
      <c r="H1502" s="112"/>
      <c r="I1502" s="180"/>
    </row>
    <row r="1503" spans="1:9" s="74" customFormat="1" ht="11.25" customHeight="1">
      <c r="A1503" s="79"/>
      <c r="B1503" s="79"/>
      <c r="C1503" s="79"/>
      <c r="D1503" s="79"/>
      <c r="E1503" s="114" t="s">
        <v>135</v>
      </c>
      <c r="F1503" s="76"/>
      <c r="G1503" s="111"/>
      <c r="H1503" s="112"/>
      <c r="I1503" s="180"/>
    </row>
    <row r="1504" spans="1:9" s="74" customFormat="1" ht="6" customHeight="1">
      <c r="A1504" s="79"/>
      <c r="B1504" s="79"/>
      <c r="C1504" s="79"/>
      <c r="D1504" s="79"/>
      <c r="E1504" s="114"/>
      <c r="F1504" s="76"/>
      <c r="G1504" s="111"/>
      <c r="H1504" s="112"/>
      <c r="I1504" s="180"/>
    </row>
    <row r="1505" spans="1:9" s="74" customFormat="1" ht="11.25" customHeight="1">
      <c r="A1505" s="79"/>
      <c r="B1505" s="79"/>
      <c r="C1505" s="79"/>
      <c r="D1505" s="79"/>
      <c r="E1505" s="125" t="s">
        <v>38</v>
      </c>
      <c r="F1505" s="76"/>
      <c r="G1505" s="111"/>
      <c r="H1505" s="112"/>
      <c r="I1505" s="180"/>
    </row>
    <row r="1506" spans="1:9" s="74" customFormat="1" ht="11.25" hidden="1" customHeight="1">
      <c r="A1506" s="74" t="s">
        <v>255</v>
      </c>
      <c r="B1506" s="142">
        <v>801</v>
      </c>
      <c r="C1506" s="142">
        <v>80153</v>
      </c>
      <c r="D1506" s="143">
        <v>4210</v>
      </c>
      <c r="E1506" s="138" t="s">
        <v>162</v>
      </c>
      <c r="F1506" s="76"/>
      <c r="G1506" s="168"/>
      <c r="H1506" s="169"/>
      <c r="I1506" s="189" t="str">
        <f t="shared" ref="I1506:I1509" si="47">IF(SUM(G1506=0)," ",(H1506/G1506))</f>
        <v xml:space="preserve"> </v>
      </c>
    </row>
    <row r="1507" spans="1:9" s="74" customFormat="1" ht="11.25" customHeight="1">
      <c r="A1507" s="74" t="s">
        <v>255</v>
      </c>
      <c r="B1507" s="142">
        <v>801</v>
      </c>
      <c r="C1507" s="142">
        <v>80153</v>
      </c>
      <c r="D1507" s="143">
        <v>4240</v>
      </c>
      <c r="E1507" s="138" t="s">
        <v>213</v>
      </c>
      <c r="F1507" s="76"/>
      <c r="G1507" s="168">
        <v>352647</v>
      </c>
      <c r="H1507" s="169">
        <v>341471.69</v>
      </c>
      <c r="I1507" s="189">
        <f t="shared" si="47"/>
        <v>0.9683102082252224</v>
      </c>
    </row>
    <row r="1508" spans="1:9" s="74" customFormat="1" ht="11.25" hidden="1" customHeight="1">
      <c r="A1508" s="74" t="s">
        <v>255</v>
      </c>
      <c r="B1508" s="142">
        <v>801</v>
      </c>
      <c r="C1508" s="142">
        <v>80153</v>
      </c>
      <c r="D1508" s="143">
        <v>4300</v>
      </c>
      <c r="E1508" s="138" t="s">
        <v>165</v>
      </c>
      <c r="F1508" s="76"/>
      <c r="G1508" s="168"/>
      <c r="H1508" s="169"/>
      <c r="I1508" s="189" t="str">
        <f t="shared" si="47"/>
        <v xml:space="preserve"> </v>
      </c>
    </row>
    <row r="1509" spans="1:9" s="74" customFormat="1" ht="22.5">
      <c r="A1509" s="74" t="s">
        <v>255</v>
      </c>
      <c r="B1509" s="142">
        <v>801</v>
      </c>
      <c r="C1509" s="142">
        <v>80153</v>
      </c>
      <c r="D1509" s="128">
        <v>4350</v>
      </c>
      <c r="E1509" s="138" t="s">
        <v>414</v>
      </c>
      <c r="F1509" s="76"/>
      <c r="G1509" s="168">
        <v>27242</v>
      </c>
      <c r="H1509" s="169">
        <v>23146.639999999999</v>
      </c>
      <c r="I1509" s="189">
        <f t="shared" si="47"/>
        <v>0.84966742529917039</v>
      </c>
    </row>
    <row r="1510" spans="1:9" s="74" customFormat="1" ht="6" customHeight="1">
      <c r="B1510" s="142"/>
      <c r="C1510" s="142"/>
      <c r="D1510" s="143"/>
      <c r="E1510" s="138"/>
      <c r="F1510" s="76"/>
      <c r="G1510" s="146"/>
      <c r="H1510" s="147"/>
      <c r="I1510" s="180"/>
    </row>
    <row r="1511" spans="1:9" s="74" customFormat="1" ht="11.25" customHeight="1">
      <c r="B1511" s="142"/>
      <c r="C1511" s="142"/>
      <c r="D1511" s="143"/>
      <c r="E1511" s="125" t="s">
        <v>48</v>
      </c>
      <c r="F1511" s="76"/>
      <c r="G1511" s="146"/>
      <c r="H1511" s="147"/>
      <c r="I1511" s="180"/>
    </row>
    <row r="1512" spans="1:9" s="74" customFormat="1">
      <c r="B1512" s="142"/>
      <c r="C1512" s="142"/>
      <c r="D1512" s="143"/>
      <c r="E1512" s="152" t="s">
        <v>401</v>
      </c>
      <c r="F1512" s="76"/>
      <c r="G1512" s="146"/>
      <c r="H1512" s="147"/>
      <c r="I1512" s="180"/>
    </row>
    <row r="1513" spans="1:9" s="74" customFormat="1" ht="22.5">
      <c r="B1513" s="142"/>
      <c r="C1513" s="142"/>
      <c r="D1513" s="143"/>
      <c r="E1513" s="152" t="s">
        <v>400</v>
      </c>
      <c r="F1513" s="76"/>
      <c r="G1513" s="146"/>
      <c r="H1513" s="147"/>
      <c r="I1513" s="180"/>
    </row>
    <row r="1514" spans="1:9" s="74" customFormat="1" ht="6" customHeight="1">
      <c r="B1514" s="142"/>
      <c r="C1514" s="142"/>
      <c r="D1514" s="143"/>
      <c r="E1514" s="138"/>
      <c r="F1514" s="76"/>
      <c r="G1514" s="146"/>
      <c r="H1514" s="147"/>
      <c r="I1514" s="180"/>
    </row>
    <row r="1515" spans="1:9" s="74" customFormat="1" ht="22.5" customHeight="1">
      <c r="A1515" s="74" t="s">
        <v>256</v>
      </c>
      <c r="B1515" s="79"/>
      <c r="C1515" s="79"/>
      <c r="D1515" s="74" t="s">
        <v>181</v>
      </c>
      <c r="E1515" s="75" t="s">
        <v>253</v>
      </c>
      <c r="F1515" s="76"/>
      <c r="G1515" s="186">
        <v>40069</v>
      </c>
      <c r="H1515" s="190">
        <v>39318.11</v>
      </c>
      <c r="I1515" s="188">
        <f t="shared" ref="I1515" si="48">IF(SUM(G1515=0)," ",(H1515/G1515))</f>
        <v>0.98126007636826473</v>
      </c>
    </row>
    <row r="1516" spans="1:9" s="74" customFormat="1" ht="6" customHeight="1">
      <c r="B1516" s="79"/>
      <c r="C1516" s="79"/>
      <c r="D1516" s="79"/>
      <c r="E1516" s="75"/>
      <c r="F1516" s="76"/>
      <c r="G1516" s="111"/>
      <c r="H1516" s="112"/>
      <c r="I1516" s="180"/>
    </row>
    <row r="1517" spans="1:9" s="74" customFormat="1" ht="22.5" customHeight="1">
      <c r="B1517" s="79"/>
      <c r="C1517" s="79"/>
      <c r="D1517" s="79"/>
      <c r="E1517" s="152" t="s">
        <v>369</v>
      </c>
      <c r="F1517" s="76"/>
      <c r="G1517" s="111"/>
      <c r="H1517" s="112"/>
      <c r="I1517" s="180"/>
    </row>
    <row r="1518" spans="1:9" s="74" customFormat="1" ht="6" customHeight="1">
      <c r="A1518" s="79"/>
      <c r="B1518" s="79"/>
      <c r="C1518" s="79"/>
      <c r="D1518" s="79"/>
      <c r="E1518" s="187"/>
      <c r="F1518" s="76"/>
      <c r="G1518" s="111"/>
      <c r="H1518" s="112"/>
      <c r="I1518" s="180"/>
    </row>
    <row r="1519" spans="1:9" s="74" customFormat="1" ht="11.25" customHeight="1">
      <c r="A1519" s="79"/>
      <c r="B1519" s="79"/>
      <c r="C1519" s="79"/>
      <c r="D1519" s="79"/>
      <c r="E1519" s="114" t="s">
        <v>448</v>
      </c>
      <c r="F1519" s="76"/>
      <c r="G1519" s="111"/>
      <c r="H1519" s="112"/>
      <c r="I1519" s="180"/>
    </row>
    <row r="1520" spans="1:9" s="74" customFormat="1" ht="6" customHeight="1">
      <c r="A1520" s="79"/>
      <c r="B1520" s="79"/>
      <c r="C1520" s="79"/>
      <c r="D1520" s="79"/>
      <c r="E1520" s="187"/>
      <c r="F1520" s="76"/>
      <c r="G1520" s="111"/>
      <c r="H1520" s="112"/>
      <c r="I1520" s="180"/>
    </row>
    <row r="1521" spans="1:13" s="74" customFormat="1" ht="11.25" customHeight="1">
      <c r="A1521" s="79"/>
      <c r="B1521" s="79"/>
      <c r="C1521" s="79"/>
      <c r="D1521" s="79"/>
      <c r="E1521" s="125" t="s">
        <v>48</v>
      </c>
      <c r="F1521" s="76"/>
      <c r="G1521" s="111"/>
      <c r="H1521" s="112"/>
      <c r="I1521" s="180"/>
    </row>
    <row r="1522" spans="1:13" s="74" customFormat="1">
      <c r="A1522" s="79"/>
      <c r="B1522" s="79"/>
      <c r="C1522" s="79"/>
      <c r="D1522" s="79"/>
      <c r="E1522" s="152" t="s">
        <v>401</v>
      </c>
      <c r="F1522" s="76"/>
      <c r="G1522" s="111"/>
      <c r="H1522" s="112"/>
      <c r="I1522" s="180"/>
    </row>
    <row r="1523" spans="1:13" s="74" customFormat="1" ht="22.5">
      <c r="A1523" s="79"/>
      <c r="B1523" s="79"/>
      <c r="C1523" s="79"/>
      <c r="D1523" s="79"/>
      <c r="E1523" s="152" t="s">
        <v>400</v>
      </c>
      <c r="F1523" s="76"/>
      <c r="G1523" s="111"/>
      <c r="H1523" s="112"/>
      <c r="I1523" s="180"/>
    </row>
    <row r="1524" spans="1:13" s="74" customFormat="1" ht="6" customHeight="1">
      <c r="A1524" s="79"/>
      <c r="B1524" s="79"/>
      <c r="C1524" s="79"/>
      <c r="D1524" s="79"/>
      <c r="E1524" s="114"/>
      <c r="F1524" s="76"/>
      <c r="G1524" s="111"/>
      <c r="H1524" s="112"/>
      <c r="I1524" s="180"/>
    </row>
    <row r="1525" spans="1:13" s="74" customFormat="1" ht="11.25" customHeight="1">
      <c r="A1525" s="98" t="s">
        <v>100</v>
      </c>
      <c r="B1525" s="98"/>
      <c r="C1525" s="98"/>
      <c r="D1525" s="98" t="s">
        <v>181</v>
      </c>
      <c r="E1525" s="99" t="s">
        <v>101</v>
      </c>
      <c r="F1525" s="100"/>
      <c r="G1525" s="101">
        <f>SUM(G1527,G1594,G1615,G1631,G1652,G1665,G1746,G1797,G1885,G1981)</f>
        <v>10938227</v>
      </c>
      <c r="H1525" s="102">
        <f>SUM(H1527,H1594,H1615,H1631,H1652,H1665,H1746,H1797,H1885,H1981)</f>
        <v>10417607.430000002</v>
      </c>
      <c r="I1525" s="103">
        <f t="shared" si="21"/>
        <v>0.95240366011786015</v>
      </c>
    </row>
    <row r="1526" spans="1:13" ht="6" customHeight="1">
      <c r="E1526" s="75" t="s">
        <v>24</v>
      </c>
      <c r="G1526" s="77"/>
      <c r="H1526" s="96"/>
      <c r="I1526" s="171"/>
      <c r="J1526" s="74"/>
      <c r="K1526" s="74"/>
      <c r="L1526" s="74"/>
      <c r="M1526" s="74"/>
    </row>
    <row r="1527" spans="1:13" ht="11.25" customHeight="1">
      <c r="A1527" s="104" t="s">
        <v>102</v>
      </c>
      <c r="B1527" s="104"/>
      <c r="C1527" s="104"/>
      <c r="D1527" s="104" t="s">
        <v>181</v>
      </c>
      <c r="E1527" s="105" t="s">
        <v>103</v>
      </c>
      <c r="F1527" s="106"/>
      <c r="G1527" s="107">
        <f>SUM(G1533,G1578)</f>
        <v>5511496</v>
      </c>
      <c r="H1527" s="108">
        <f>SUM(H1533,H1578)</f>
        <v>5507919.04</v>
      </c>
      <c r="I1527" s="109">
        <f t="shared" ref="I1527:I1605" si="49">IF(SUM(G1527=0)," ",(H1527/G1527))</f>
        <v>0.99935100016402079</v>
      </c>
      <c r="J1527" s="74"/>
      <c r="K1527" s="74"/>
      <c r="L1527" s="74"/>
      <c r="M1527" s="74"/>
    </row>
    <row r="1528" spans="1:13" ht="6" customHeight="1">
      <c r="E1528" s="114" t="s">
        <v>24</v>
      </c>
      <c r="F1528" s="115"/>
      <c r="G1528" s="116"/>
      <c r="H1528" s="117"/>
      <c r="I1528" s="124"/>
      <c r="J1528" s="74"/>
      <c r="K1528" s="74"/>
      <c r="L1528" s="74"/>
      <c r="M1528" s="74"/>
    </row>
    <row r="1529" spans="1:13" ht="11.25" customHeight="1">
      <c r="E1529" s="114" t="s">
        <v>4</v>
      </c>
      <c r="F1529" s="115"/>
      <c r="G1529" s="116"/>
      <c r="H1529" s="117"/>
      <c r="I1529" s="124"/>
      <c r="J1529" s="74"/>
      <c r="K1529" s="74"/>
      <c r="L1529" s="74"/>
      <c r="M1529" s="74"/>
    </row>
    <row r="1530" spans="1:13" ht="6" customHeight="1">
      <c r="E1530" s="110" t="s">
        <v>24</v>
      </c>
      <c r="G1530" s="111"/>
      <c r="H1530" s="112"/>
      <c r="J1530" s="74"/>
      <c r="K1530" s="74"/>
      <c r="L1530" s="74"/>
      <c r="M1530" s="74"/>
    </row>
    <row r="1531" spans="1:13" s="74" customFormat="1" ht="43.5" customHeight="1">
      <c r="A1531" s="79"/>
      <c r="B1531" s="79"/>
      <c r="C1531" s="79"/>
      <c r="D1531" s="79"/>
      <c r="E1531" s="110" t="s">
        <v>456</v>
      </c>
      <c r="F1531" s="110"/>
      <c r="G1531" s="120"/>
      <c r="H1531" s="121"/>
      <c r="I1531" s="122"/>
    </row>
    <row r="1532" spans="1:13" s="74" customFormat="1" ht="6" customHeight="1">
      <c r="A1532" s="79"/>
      <c r="B1532" s="79"/>
      <c r="C1532" s="79"/>
      <c r="D1532" s="79"/>
      <c r="E1532" s="110" t="s">
        <v>24</v>
      </c>
      <c r="F1532" s="76"/>
      <c r="G1532" s="111"/>
      <c r="H1532" s="112"/>
      <c r="I1532" s="78"/>
    </row>
    <row r="1533" spans="1:13" ht="11.25" customHeight="1">
      <c r="E1533" s="114" t="s">
        <v>270</v>
      </c>
      <c r="F1533" s="115"/>
      <c r="G1533" s="111">
        <f>SUM(G1535,G1570,G1574)</f>
        <v>5510716</v>
      </c>
      <c r="H1533" s="112">
        <f>SUM(H1535,H1570,H1574)</f>
        <v>5507148.3399999999</v>
      </c>
      <c r="I1533" s="78">
        <f>IF(SUM(G1533=0)," ",(H1533/G1533))</f>
        <v>0.99935259592401415</v>
      </c>
      <c r="J1533" s="74"/>
      <c r="K1533" s="74"/>
      <c r="L1533" s="74"/>
      <c r="M1533" s="74"/>
    </row>
    <row r="1534" spans="1:13" ht="6" customHeight="1">
      <c r="E1534" s="110" t="s">
        <v>24</v>
      </c>
      <c r="G1534" s="111"/>
      <c r="H1534" s="112"/>
      <c r="J1534" s="74"/>
      <c r="K1534" s="74"/>
      <c r="L1534" s="74"/>
      <c r="M1534" s="74"/>
    </row>
    <row r="1535" spans="1:13" s="74" customFormat="1" ht="11.25" customHeight="1">
      <c r="A1535" s="79"/>
      <c r="B1535" s="79"/>
      <c r="C1535" s="79"/>
      <c r="D1535" s="79"/>
      <c r="E1535" s="123" t="s">
        <v>372</v>
      </c>
      <c r="F1535" s="115"/>
      <c r="G1535" s="120">
        <f>SUM(G1540,G1546:G1568)</f>
        <v>5510716</v>
      </c>
      <c r="H1535" s="112">
        <f>SUM(H1540,H1546:H1568)</f>
        <v>5507148.3399999999</v>
      </c>
      <c r="I1535" s="122">
        <f t="shared" si="49"/>
        <v>0.99935259592401415</v>
      </c>
    </row>
    <row r="1536" spans="1:13" s="74" customFormat="1" ht="6" customHeight="1">
      <c r="A1536" s="79"/>
      <c r="B1536" s="79"/>
      <c r="C1536" s="79"/>
      <c r="D1536" s="79"/>
      <c r="E1536" s="75" t="s">
        <v>24</v>
      </c>
      <c r="F1536" s="76"/>
      <c r="G1536" s="116"/>
      <c r="H1536" s="117"/>
      <c r="I1536" s="78"/>
    </row>
    <row r="1537" spans="1:13" ht="11.25" customHeight="1">
      <c r="E1537" s="125" t="s">
        <v>38</v>
      </c>
      <c r="F1537" s="126"/>
      <c r="G1537" s="111"/>
      <c r="H1537" s="112"/>
      <c r="J1537" s="74"/>
      <c r="K1537" s="74"/>
      <c r="L1537" s="74"/>
      <c r="M1537" s="74"/>
    </row>
    <row r="1538" spans="1:13" ht="11.25" customHeight="1">
      <c r="E1538" s="127" t="s">
        <v>96</v>
      </c>
      <c r="F1538" s="49">
        <f>'Liczba uczniów i inne'!E15</f>
        <v>28.42</v>
      </c>
      <c r="G1538" s="111"/>
      <c r="H1538" s="112"/>
      <c r="J1538" s="74"/>
      <c r="K1538" s="74"/>
      <c r="L1538" s="74"/>
      <c r="M1538" s="74"/>
    </row>
    <row r="1539" spans="1:13" s="74" customFormat="1" ht="6" customHeight="1">
      <c r="A1539" s="79"/>
      <c r="B1539" s="79"/>
      <c r="C1539" s="79"/>
      <c r="D1539" s="79"/>
      <c r="E1539" s="164" t="s">
        <v>24</v>
      </c>
      <c r="F1539" s="119"/>
      <c r="G1539" s="116"/>
      <c r="H1539" s="117"/>
      <c r="I1539" s="78"/>
    </row>
    <row r="1540" spans="1:13" s="134" customFormat="1" ht="11.25" customHeight="1">
      <c r="A1540" s="74" t="s">
        <v>102</v>
      </c>
      <c r="B1540" s="142">
        <v>750</v>
      </c>
      <c r="C1540" s="142">
        <v>75085</v>
      </c>
      <c r="D1540" s="79" t="s">
        <v>197</v>
      </c>
      <c r="E1540" s="110" t="s">
        <v>43</v>
      </c>
      <c r="F1540" s="119"/>
      <c r="G1540" s="111">
        <f>SUM(G1541:G1544)</f>
        <v>4734187</v>
      </c>
      <c r="H1540" s="112">
        <f>SUM(H1541:H1544)</f>
        <v>4734114.3899999997</v>
      </c>
      <c r="I1540" s="78">
        <f t="shared" si="49"/>
        <v>0.99998466262528274</v>
      </c>
      <c r="J1540" s="74"/>
      <c r="K1540" s="74"/>
      <c r="L1540" s="74"/>
      <c r="M1540" s="74"/>
    </row>
    <row r="1541" spans="1:13" s="134" customFormat="1" ht="11.25" customHeight="1">
      <c r="A1541" s="74" t="s">
        <v>102</v>
      </c>
      <c r="B1541" s="142">
        <v>750</v>
      </c>
      <c r="C1541" s="142">
        <v>75085</v>
      </c>
      <c r="D1541" s="128">
        <v>4010</v>
      </c>
      <c r="E1541" s="129" t="s">
        <v>44</v>
      </c>
      <c r="F1541" s="130"/>
      <c r="G1541" s="131">
        <v>3677267</v>
      </c>
      <c r="H1541" s="132">
        <v>3677202.34</v>
      </c>
      <c r="I1541" s="133">
        <f t="shared" si="49"/>
        <v>0.99998241628905371</v>
      </c>
      <c r="J1541" s="74"/>
      <c r="K1541" s="74"/>
      <c r="L1541" s="74"/>
      <c r="M1541" s="74"/>
    </row>
    <row r="1542" spans="1:13" s="134" customFormat="1" ht="11.25" customHeight="1">
      <c r="A1542" s="74" t="s">
        <v>102</v>
      </c>
      <c r="B1542" s="142">
        <v>750</v>
      </c>
      <c r="C1542" s="142">
        <v>75085</v>
      </c>
      <c r="D1542" s="128">
        <v>4040</v>
      </c>
      <c r="E1542" s="129" t="s">
        <v>45</v>
      </c>
      <c r="F1542" s="130"/>
      <c r="G1542" s="131">
        <v>258538</v>
      </c>
      <c r="H1542" s="132">
        <v>258537.47</v>
      </c>
      <c r="I1542" s="133">
        <f t="shared" si="49"/>
        <v>0.99999795001121694</v>
      </c>
      <c r="J1542" s="74"/>
      <c r="K1542" s="74"/>
      <c r="L1542" s="74"/>
      <c r="M1542" s="74"/>
    </row>
    <row r="1543" spans="1:13" s="74" customFormat="1" ht="11.25" customHeight="1">
      <c r="A1543" s="74" t="s">
        <v>102</v>
      </c>
      <c r="B1543" s="142">
        <v>750</v>
      </c>
      <c r="C1543" s="142">
        <v>75085</v>
      </c>
      <c r="D1543" s="128">
        <v>4170</v>
      </c>
      <c r="E1543" s="129" t="s">
        <v>46</v>
      </c>
      <c r="F1543" s="119"/>
      <c r="G1543" s="131">
        <v>55400</v>
      </c>
      <c r="H1543" s="132">
        <v>55400</v>
      </c>
      <c r="I1543" s="133">
        <f t="shared" si="49"/>
        <v>1</v>
      </c>
    </row>
    <row r="1544" spans="1:13" s="74" customFormat="1" ht="11.25" customHeight="1">
      <c r="A1544" s="79"/>
      <c r="B1544" s="79"/>
      <c r="C1544" s="79"/>
      <c r="D1544" s="79"/>
      <c r="E1544" s="129" t="s">
        <v>47</v>
      </c>
      <c r="F1544" s="119"/>
      <c r="G1544" s="131">
        <f>656343+66139+20500</f>
        <v>742982</v>
      </c>
      <c r="H1544" s="132">
        <f>656335.58+66139+20500</f>
        <v>742974.58</v>
      </c>
      <c r="I1544" s="133">
        <f t="shared" si="49"/>
        <v>0.9999900132170092</v>
      </c>
    </row>
    <row r="1545" spans="1:13" s="74" customFormat="1" ht="6" customHeight="1">
      <c r="A1545" s="79"/>
      <c r="B1545" s="79"/>
      <c r="C1545" s="79"/>
      <c r="D1545" s="79"/>
      <c r="E1545" s="164" t="s">
        <v>24</v>
      </c>
      <c r="F1545" s="119"/>
      <c r="G1545" s="116"/>
      <c r="H1545" s="117"/>
      <c r="I1545" s="78"/>
    </row>
    <row r="1546" spans="1:13" s="139" customFormat="1" ht="11.25" customHeight="1">
      <c r="A1546" s="74" t="s">
        <v>102</v>
      </c>
      <c r="B1546" s="142">
        <v>750</v>
      </c>
      <c r="C1546" s="142">
        <v>75085</v>
      </c>
      <c r="D1546" s="143">
        <v>3020</v>
      </c>
      <c r="E1546" s="138" t="s">
        <v>161</v>
      </c>
      <c r="G1546" s="140">
        <v>14441</v>
      </c>
      <c r="H1546" s="141">
        <v>14440.7</v>
      </c>
      <c r="I1546" s="78">
        <f t="shared" si="49"/>
        <v>0.99997922581538679</v>
      </c>
      <c r="J1546" s="74"/>
      <c r="K1546" s="74"/>
      <c r="L1546" s="74"/>
      <c r="M1546" s="74"/>
    </row>
    <row r="1547" spans="1:13" s="139" customFormat="1" ht="11.25" customHeight="1">
      <c r="A1547" s="74" t="s">
        <v>102</v>
      </c>
      <c r="B1547" s="142">
        <v>750</v>
      </c>
      <c r="C1547" s="142">
        <v>75085</v>
      </c>
      <c r="D1547" s="143">
        <v>3050</v>
      </c>
      <c r="E1547" s="138" t="s">
        <v>178</v>
      </c>
      <c r="G1547" s="140"/>
      <c r="H1547" s="141"/>
      <c r="I1547" s="78" t="str">
        <f t="shared" si="49"/>
        <v xml:space="preserve"> </v>
      </c>
      <c r="J1547" s="74"/>
      <c r="K1547" s="74"/>
      <c r="L1547" s="74"/>
      <c r="M1547" s="74"/>
    </row>
    <row r="1548" spans="1:13" s="139" customFormat="1" ht="11.25" customHeight="1">
      <c r="A1548" s="74" t="s">
        <v>102</v>
      </c>
      <c r="B1548" s="142">
        <v>750</v>
      </c>
      <c r="C1548" s="142">
        <v>75085</v>
      </c>
      <c r="D1548" s="143">
        <v>4140</v>
      </c>
      <c r="E1548" s="138" t="s">
        <v>167</v>
      </c>
      <c r="G1548" s="140">
        <v>9000</v>
      </c>
      <c r="H1548" s="141">
        <v>8670</v>
      </c>
      <c r="I1548" s="78">
        <f t="shared" si="49"/>
        <v>0.96333333333333337</v>
      </c>
      <c r="J1548" s="74"/>
      <c r="K1548" s="74"/>
      <c r="L1548" s="74"/>
      <c r="M1548" s="74"/>
    </row>
    <row r="1549" spans="1:13" s="139" customFormat="1" ht="11.25" customHeight="1">
      <c r="A1549" s="74" t="s">
        <v>102</v>
      </c>
      <c r="B1549" s="142">
        <v>750</v>
      </c>
      <c r="C1549" s="142">
        <v>75085</v>
      </c>
      <c r="D1549" s="143">
        <v>4210</v>
      </c>
      <c r="E1549" s="138" t="s">
        <v>162</v>
      </c>
      <c r="G1549" s="140">
        <v>99487</v>
      </c>
      <c r="H1549" s="141">
        <v>99480.22</v>
      </c>
      <c r="I1549" s="78">
        <f t="shared" si="49"/>
        <v>0.99993185039251364</v>
      </c>
      <c r="J1549" s="74"/>
      <c r="K1549" s="74"/>
      <c r="L1549" s="74"/>
      <c r="M1549" s="74"/>
    </row>
    <row r="1550" spans="1:13" s="139" customFormat="1" ht="11.25" customHeight="1">
      <c r="A1550" s="74" t="s">
        <v>102</v>
      </c>
      <c r="B1550" s="142">
        <v>750</v>
      </c>
      <c r="C1550" s="142">
        <v>75085</v>
      </c>
      <c r="D1550" s="143">
        <v>4260</v>
      </c>
      <c r="E1550" s="138" t="s">
        <v>163</v>
      </c>
      <c r="G1550" s="140">
        <v>40000</v>
      </c>
      <c r="H1550" s="141">
        <v>39976</v>
      </c>
      <c r="I1550" s="78">
        <f t="shared" si="49"/>
        <v>0.99939999999999996</v>
      </c>
      <c r="J1550" s="74"/>
      <c r="K1550" s="74"/>
      <c r="L1550" s="74"/>
      <c r="M1550" s="74"/>
    </row>
    <row r="1551" spans="1:13" s="139" customFormat="1" ht="11.25" customHeight="1">
      <c r="A1551" s="74" t="s">
        <v>102</v>
      </c>
      <c r="B1551" s="142">
        <v>750</v>
      </c>
      <c r="C1551" s="142">
        <v>75085</v>
      </c>
      <c r="D1551" s="143">
        <v>4280</v>
      </c>
      <c r="E1551" s="138" t="s">
        <v>164</v>
      </c>
      <c r="G1551" s="140">
        <v>4190</v>
      </c>
      <c r="H1551" s="141">
        <v>4043.82</v>
      </c>
      <c r="I1551" s="78">
        <f t="shared" si="49"/>
        <v>0.96511217183770892</v>
      </c>
      <c r="J1551" s="74"/>
      <c r="K1551" s="74"/>
      <c r="L1551" s="74"/>
      <c r="M1551" s="74"/>
    </row>
    <row r="1552" spans="1:13" s="139" customFormat="1" ht="11.25" customHeight="1">
      <c r="A1552" s="74" t="s">
        <v>102</v>
      </c>
      <c r="B1552" s="142">
        <v>750</v>
      </c>
      <c r="C1552" s="142">
        <v>75085</v>
      </c>
      <c r="D1552" s="143">
        <v>4300</v>
      </c>
      <c r="E1552" s="138" t="s">
        <v>165</v>
      </c>
      <c r="G1552" s="140">
        <v>467894</v>
      </c>
      <c r="H1552" s="141">
        <v>465988.93</v>
      </c>
      <c r="I1552" s="78">
        <f t="shared" si="49"/>
        <v>0.99592841541032795</v>
      </c>
      <c r="J1552" s="74"/>
      <c r="K1552" s="74"/>
      <c r="L1552" s="74"/>
      <c r="M1552" s="74"/>
    </row>
    <row r="1553" spans="1:13" s="139" customFormat="1" ht="11.25" customHeight="1">
      <c r="A1553" s="74" t="s">
        <v>102</v>
      </c>
      <c r="B1553" s="142">
        <v>750</v>
      </c>
      <c r="C1553" s="142">
        <v>75085</v>
      </c>
      <c r="D1553" s="143">
        <v>4360</v>
      </c>
      <c r="E1553" s="138" t="s">
        <v>202</v>
      </c>
      <c r="G1553" s="140">
        <v>18657</v>
      </c>
      <c r="H1553" s="141">
        <v>17802.400000000001</v>
      </c>
      <c r="I1553" s="78">
        <f t="shared" si="49"/>
        <v>0.95419413624912908</v>
      </c>
      <c r="J1553" s="74"/>
      <c r="K1553" s="74"/>
      <c r="L1553" s="74"/>
      <c r="M1553" s="74"/>
    </row>
    <row r="1554" spans="1:13" s="139" customFormat="1" ht="11.25" hidden="1" customHeight="1">
      <c r="A1554" s="74" t="s">
        <v>102</v>
      </c>
      <c r="B1554" s="142">
        <v>750</v>
      </c>
      <c r="C1554" s="142">
        <v>75085</v>
      </c>
      <c r="D1554" s="143">
        <v>4390</v>
      </c>
      <c r="E1554" s="138" t="s">
        <v>169</v>
      </c>
      <c r="G1554" s="140"/>
      <c r="H1554" s="141"/>
      <c r="I1554" s="78" t="str">
        <f t="shared" si="49"/>
        <v xml:space="preserve"> </v>
      </c>
      <c r="J1554" s="74"/>
      <c r="K1554" s="74"/>
      <c r="L1554" s="74"/>
      <c r="M1554" s="74"/>
    </row>
    <row r="1555" spans="1:13" s="139" customFormat="1" ht="11.25" hidden="1" customHeight="1">
      <c r="A1555" s="74" t="s">
        <v>102</v>
      </c>
      <c r="B1555" s="142">
        <v>750</v>
      </c>
      <c r="C1555" s="142">
        <v>75085</v>
      </c>
      <c r="D1555" s="143">
        <v>4400</v>
      </c>
      <c r="E1555" s="138" t="s">
        <v>170</v>
      </c>
      <c r="G1555" s="140"/>
      <c r="H1555" s="141"/>
      <c r="I1555" s="78" t="str">
        <f t="shared" si="49"/>
        <v xml:space="preserve"> </v>
      </c>
      <c r="J1555" s="74"/>
      <c r="K1555" s="74"/>
      <c r="L1555" s="74"/>
      <c r="M1555" s="74"/>
    </row>
    <row r="1556" spans="1:13" s="139" customFormat="1" ht="11.25" customHeight="1">
      <c r="A1556" s="74" t="s">
        <v>102</v>
      </c>
      <c r="B1556" s="142">
        <v>750</v>
      </c>
      <c r="C1556" s="142">
        <v>75085</v>
      </c>
      <c r="D1556" s="143">
        <v>4410</v>
      </c>
      <c r="E1556" s="138" t="s">
        <v>199</v>
      </c>
      <c r="G1556" s="140">
        <v>14206</v>
      </c>
      <c r="H1556" s="141">
        <v>14048.78</v>
      </c>
      <c r="I1556" s="78">
        <f t="shared" si="49"/>
        <v>0.98893284527664371</v>
      </c>
      <c r="J1556" s="74"/>
      <c r="K1556" s="74"/>
      <c r="L1556" s="74"/>
      <c r="M1556" s="74"/>
    </row>
    <row r="1557" spans="1:13" s="139" customFormat="1" ht="11.25" hidden="1" customHeight="1">
      <c r="A1557" s="74" t="s">
        <v>102</v>
      </c>
      <c r="B1557" s="142">
        <v>750</v>
      </c>
      <c r="C1557" s="142">
        <v>75085</v>
      </c>
      <c r="D1557" s="143">
        <v>4430</v>
      </c>
      <c r="E1557" s="138" t="s">
        <v>171</v>
      </c>
      <c r="G1557" s="140"/>
      <c r="H1557" s="141"/>
      <c r="I1557" s="78" t="str">
        <f t="shared" si="49"/>
        <v xml:space="preserve"> </v>
      </c>
      <c r="J1557" s="74"/>
      <c r="K1557" s="74"/>
      <c r="L1557" s="74"/>
      <c r="M1557" s="74"/>
    </row>
    <row r="1558" spans="1:13" s="139" customFormat="1" ht="11.25" customHeight="1">
      <c r="A1558" s="74" t="s">
        <v>102</v>
      </c>
      <c r="B1558" s="142">
        <v>750</v>
      </c>
      <c r="C1558" s="142">
        <v>75085</v>
      </c>
      <c r="D1558" s="143">
        <v>4440</v>
      </c>
      <c r="E1558" s="138" t="s">
        <v>166</v>
      </c>
      <c r="G1558" s="140">
        <v>87830</v>
      </c>
      <c r="H1558" s="141">
        <v>87830</v>
      </c>
      <c r="I1558" s="78">
        <f t="shared" si="49"/>
        <v>1</v>
      </c>
      <c r="J1558" s="74"/>
      <c r="K1558" s="74"/>
      <c r="L1558" s="74"/>
      <c r="M1558" s="74"/>
    </row>
    <row r="1559" spans="1:13" s="139" customFormat="1" ht="11.25" hidden="1" customHeight="1">
      <c r="A1559" s="74" t="s">
        <v>102</v>
      </c>
      <c r="B1559" s="142">
        <v>750</v>
      </c>
      <c r="C1559" s="142">
        <v>75085</v>
      </c>
      <c r="D1559" s="143">
        <v>4480</v>
      </c>
      <c r="E1559" s="138" t="s">
        <v>173</v>
      </c>
      <c r="G1559" s="140"/>
      <c r="H1559" s="141"/>
      <c r="I1559" s="78" t="str">
        <f t="shared" si="49"/>
        <v xml:space="preserve"> </v>
      </c>
      <c r="J1559" s="74"/>
      <c r="K1559" s="74"/>
      <c r="L1559" s="74"/>
      <c r="M1559" s="74"/>
    </row>
    <row r="1560" spans="1:13" s="139" customFormat="1" ht="11.25" customHeight="1">
      <c r="A1560" s="74" t="s">
        <v>102</v>
      </c>
      <c r="B1560" s="142">
        <v>750</v>
      </c>
      <c r="C1560" s="142">
        <v>75085</v>
      </c>
      <c r="D1560" s="143">
        <v>4510</v>
      </c>
      <c r="E1560" s="138" t="s">
        <v>174</v>
      </c>
      <c r="G1560" s="140">
        <v>100</v>
      </c>
      <c r="H1560" s="141">
        <v>30</v>
      </c>
      <c r="I1560" s="78">
        <f t="shared" si="49"/>
        <v>0.3</v>
      </c>
      <c r="J1560" s="74"/>
      <c r="K1560" s="74"/>
      <c r="L1560" s="74"/>
      <c r="M1560" s="74"/>
    </row>
    <row r="1561" spans="1:13" s="139" customFormat="1" ht="11.25" hidden="1" customHeight="1">
      <c r="A1561" s="74" t="s">
        <v>102</v>
      </c>
      <c r="B1561" s="142">
        <v>750</v>
      </c>
      <c r="C1561" s="142">
        <v>75085</v>
      </c>
      <c r="D1561" s="143">
        <v>4520</v>
      </c>
      <c r="E1561" s="138" t="s">
        <v>175</v>
      </c>
      <c r="G1561" s="140"/>
      <c r="H1561" s="141"/>
      <c r="I1561" s="78" t="str">
        <f t="shared" si="49"/>
        <v xml:space="preserve"> </v>
      </c>
      <c r="J1561" s="74"/>
      <c r="K1561" s="74"/>
      <c r="L1561" s="74"/>
      <c r="M1561" s="74"/>
    </row>
    <row r="1562" spans="1:13" s="139" customFormat="1" ht="11.25" hidden="1" customHeight="1">
      <c r="A1562" s="74" t="s">
        <v>102</v>
      </c>
      <c r="B1562" s="142">
        <v>750</v>
      </c>
      <c r="C1562" s="142">
        <v>75085</v>
      </c>
      <c r="D1562" s="143">
        <v>4530</v>
      </c>
      <c r="E1562" s="138" t="s">
        <v>179</v>
      </c>
      <c r="G1562" s="168"/>
      <c r="H1562" s="169"/>
      <c r="I1562" s="78" t="str">
        <f t="shared" si="49"/>
        <v xml:space="preserve"> </v>
      </c>
      <c r="J1562" s="74"/>
      <c r="K1562" s="74"/>
      <c r="L1562" s="74"/>
      <c r="M1562" s="74"/>
    </row>
    <row r="1563" spans="1:13" s="139" customFormat="1" ht="11.25" hidden="1" customHeight="1">
      <c r="A1563" s="74" t="s">
        <v>102</v>
      </c>
      <c r="B1563" s="142">
        <v>750</v>
      </c>
      <c r="C1563" s="142">
        <v>75085</v>
      </c>
      <c r="D1563" s="137">
        <v>4580</v>
      </c>
      <c r="E1563" s="138" t="s">
        <v>176</v>
      </c>
      <c r="G1563" s="168"/>
      <c r="H1563" s="169"/>
      <c r="I1563" s="78" t="str">
        <f t="shared" si="49"/>
        <v xml:space="preserve"> </v>
      </c>
      <c r="J1563" s="74"/>
      <c r="K1563" s="74"/>
      <c r="L1563" s="74"/>
      <c r="M1563" s="74"/>
    </row>
    <row r="1564" spans="1:13" s="139" customFormat="1" ht="11.25" hidden="1" customHeight="1">
      <c r="A1564" s="74" t="s">
        <v>102</v>
      </c>
      <c r="B1564" s="142">
        <v>750</v>
      </c>
      <c r="C1564" s="142">
        <v>75085</v>
      </c>
      <c r="D1564" s="137">
        <v>4590</v>
      </c>
      <c r="E1564" s="138" t="s">
        <v>177</v>
      </c>
      <c r="G1564" s="168"/>
      <c r="H1564" s="169"/>
      <c r="I1564" s="78" t="str">
        <f t="shared" si="49"/>
        <v xml:space="preserve"> </v>
      </c>
      <c r="J1564" s="74"/>
      <c r="K1564" s="74"/>
      <c r="L1564" s="74"/>
      <c r="M1564" s="74"/>
    </row>
    <row r="1565" spans="1:13" s="139" customFormat="1" ht="11.25" hidden="1" customHeight="1">
      <c r="A1565" s="74" t="s">
        <v>102</v>
      </c>
      <c r="B1565" s="142">
        <v>750</v>
      </c>
      <c r="C1565" s="142">
        <v>75085</v>
      </c>
      <c r="D1565" s="143">
        <v>4610</v>
      </c>
      <c r="E1565" s="138" t="s">
        <v>168</v>
      </c>
      <c r="G1565" s="140"/>
      <c r="H1565" s="141"/>
      <c r="I1565" s="78" t="str">
        <f t="shared" si="49"/>
        <v xml:space="preserve"> </v>
      </c>
      <c r="J1565" s="74"/>
      <c r="K1565" s="74"/>
      <c r="L1565" s="74"/>
      <c r="M1565" s="74"/>
    </row>
    <row r="1566" spans="1:13" s="139" customFormat="1" ht="11.25" hidden="1" customHeight="1">
      <c r="A1566" s="74" t="s">
        <v>102</v>
      </c>
      <c r="B1566" s="142">
        <v>750</v>
      </c>
      <c r="C1566" s="142">
        <v>75085</v>
      </c>
      <c r="D1566" s="143">
        <v>4680</v>
      </c>
      <c r="E1566" s="138" t="s">
        <v>268</v>
      </c>
      <c r="G1566" s="140"/>
      <c r="H1566" s="141"/>
      <c r="I1566" s="78" t="str">
        <f t="shared" si="49"/>
        <v xml:space="preserve"> </v>
      </c>
      <c r="J1566" s="74"/>
      <c r="K1566" s="74"/>
      <c r="L1566" s="74"/>
      <c r="M1566" s="74"/>
    </row>
    <row r="1567" spans="1:13" s="139" customFormat="1" ht="11.25" customHeight="1">
      <c r="A1567" s="74" t="s">
        <v>102</v>
      </c>
      <c r="B1567" s="142">
        <v>750</v>
      </c>
      <c r="C1567" s="142">
        <v>75085</v>
      </c>
      <c r="D1567" s="143">
        <v>4700</v>
      </c>
      <c r="E1567" s="138" t="s">
        <v>198</v>
      </c>
      <c r="G1567" s="140">
        <v>20724</v>
      </c>
      <c r="H1567" s="141">
        <v>20723.099999999999</v>
      </c>
      <c r="I1567" s="78">
        <f t="shared" si="49"/>
        <v>0.99995657209032995</v>
      </c>
      <c r="J1567" s="74"/>
      <c r="K1567" s="74"/>
      <c r="L1567" s="74"/>
      <c r="M1567" s="74"/>
    </row>
    <row r="1568" spans="1:13" s="225" customFormat="1" ht="11.25" hidden="1" customHeight="1">
      <c r="A1568" s="74" t="s">
        <v>102</v>
      </c>
      <c r="B1568" s="142">
        <v>750</v>
      </c>
      <c r="C1568" s="142">
        <v>75085</v>
      </c>
      <c r="D1568" s="143">
        <v>4990</v>
      </c>
      <c r="E1568" s="138" t="s">
        <v>182</v>
      </c>
      <c r="G1568" s="140"/>
      <c r="H1568" s="141"/>
      <c r="I1568" s="78" t="str">
        <f t="shared" si="49"/>
        <v xml:space="preserve"> </v>
      </c>
      <c r="J1568" s="74"/>
      <c r="K1568" s="74"/>
      <c r="L1568" s="74"/>
      <c r="M1568" s="74"/>
    </row>
    <row r="1569" spans="1:13" s="225" customFormat="1" ht="6" customHeight="1">
      <c r="A1569" s="74"/>
      <c r="B1569" s="142"/>
      <c r="C1569" s="142"/>
      <c r="D1569" s="143"/>
      <c r="E1569" s="138"/>
      <c r="G1569" s="111"/>
      <c r="H1569" s="112"/>
      <c r="I1569" s="122"/>
      <c r="J1569" s="74"/>
      <c r="K1569" s="74"/>
      <c r="L1569" s="74"/>
      <c r="M1569" s="74"/>
    </row>
    <row r="1570" spans="1:13" s="225" customFormat="1" ht="11.25" hidden="1" customHeight="1">
      <c r="A1570" s="74"/>
      <c r="B1570" s="142"/>
      <c r="C1570" s="142"/>
      <c r="D1570" s="143"/>
      <c r="E1570" s="114" t="s">
        <v>271</v>
      </c>
      <c r="G1570" s="140"/>
      <c r="H1570" s="141"/>
      <c r="I1570" s="122" t="str">
        <f t="shared" si="49"/>
        <v xml:space="preserve"> </v>
      </c>
      <c r="J1570" s="74"/>
      <c r="K1570" s="74"/>
      <c r="L1570" s="74"/>
      <c r="M1570" s="74"/>
    </row>
    <row r="1571" spans="1:13" s="225" customFormat="1" ht="6" hidden="1" customHeight="1">
      <c r="A1571" s="74"/>
      <c r="B1571" s="142"/>
      <c r="C1571" s="142"/>
      <c r="D1571" s="143"/>
      <c r="E1571" s="138"/>
      <c r="G1571" s="111"/>
      <c r="H1571" s="112"/>
      <c r="I1571" s="122"/>
      <c r="J1571" s="74"/>
      <c r="K1571" s="74"/>
      <c r="L1571" s="74"/>
      <c r="M1571" s="74"/>
    </row>
    <row r="1572" spans="1:13" s="225" customFormat="1" ht="17.25" hidden="1" customHeight="1">
      <c r="A1572" s="74"/>
      <c r="B1572" s="142"/>
      <c r="C1572" s="142"/>
      <c r="D1572" s="143"/>
      <c r="E1572" s="75" t="s">
        <v>224</v>
      </c>
      <c r="G1572" s="162"/>
      <c r="H1572" s="76"/>
      <c r="I1572" s="122"/>
      <c r="J1572" s="74"/>
      <c r="K1572" s="74"/>
      <c r="L1572" s="74"/>
      <c r="M1572" s="74"/>
    </row>
    <row r="1573" spans="1:13" s="225" customFormat="1" ht="6" hidden="1" customHeight="1">
      <c r="A1573" s="74"/>
      <c r="B1573" s="142"/>
      <c r="C1573" s="142"/>
      <c r="D1573" s="143"/>
      <c r="E1573" s="138"/>
      <c r="G1573" s="111"/>
      <c r="H1573" s="112"/>
      <c r="I1573" s="122"/>
      <c r="J1573" s="74"/>
      <c r="K1573" s="74"/>
      <c r="L1573" s="74"/>
      <c r="M1573" s="74"/>
    </row>
    <row r="1574" spans="1:13" s="225" customFormat="1" ht="11.25" hidden="1" customHeight="1">
      <c r="A1574" s="74"/>
      <c r="B1574" s="142"/>
      <c r="C1574" s="142"/>
      <c r="D1574" s="143"/>
      <c r="E1574" s="114" t="s">
        <v>272</v>
      </c>
      <c r="G1574" s="140"/>
      <c r="H1574" s="141"/>
      <c r="I1574" s="122" t="str">
        <f t="shared" si="49"/>
        <v xml:space="preserve"> </v>
      </c>
      <c r="J1574" s="74"/>
      <c r="K1574" s="74"/>
      <c r="L1574" s="74"/>
      <c r="M1574" s="74"/>
    </row>
    <row r="1575" spans="1:13" s="225" customFormat="1" ht="6" hidden="1" customHeight="1">
      <c r="A1575" s="74"/>
      <c r="B1575" s="142"/>
      <c r="C1575" s="142"/>
      <c r="D1575" s="143"/>
      <c r="E1575" s="138"/>
      <c r="G1575" s="111"/>
      <c r="H1575" s="112"/>
      <c r="I1575" s="122"/>
      <c r="J1575" s="74"/>
      <c r="K1575" s="74"/>
      <c r="L1575" s="74"/>
      <c r="M1575" s="74"/>
    </row>
    <row r="1576" spans="1:13" s="225" customFormat="1" ht="16.5" hidden="1" customHeight="1">
      <c r="A1576" s="74"/>
      <c r="B1576" s="142"/>
      <c r="C1576" s="142"/>
      <c r="D1576" s="143"/>
      <c r="E1576" s="75" t="s">
        <v>224</v>
      </c>
      <c r="G1576" s="162"/>
      <c r="H1576" s="76"/>
      <c r="I1576" s="122"/>
      <c r="J1576" s="74"/>
      <c r="K1576" s="74"/>
      <c r="L1576" s="74"/>
      <c r="M1576" s="74"/>
    </row>
    <row r="1577" spans="1:13" s="225" customFormat="1" ht="6" hidden="1" customHeight="1">
      <c r="A1577" s="74"/>
      <c r="B1577" s="142"/>
      <c r="C1577" s="142"/>
      <c r="D1577" s="143"/>
      <c r="E1577" s="138"/>
      <c r="G1577" s="111"/>
      <c r="H1577" s="112"/>
      <c r="I1577" s="122"/>
      <c r="J1577" s="74"/>
      <c r="K1577" s="74"/>
      <c r="L1577" s="74"/>
      <c r="M1577" s="74"/>
    </row>
    <row r="1578" spans="1:13" ht="11.25" customHeight="1">
      <c r="E1578" s="114" t="s">
        <v>251</v>
      </c>
      <c r="F1578" s="115"/>
      <c r="G1578" s="120">
        <f>SUM(G1583)</f>
        <v>780</v>
      </c>
      <c r="H1578" s="112">
        <f>SUM(H1583)</f>
        <v>770.7</v>
      </c>
      <c r="I1578" s="78">
        <f t="shared" ref="I1578" si="50">IF(SUM(G1578=0)," ",(H1578/G1578))</f>
        <v>0.98807692307692319</v>
      </c>
      <c r="J1578" s="74"/>
      <c r="K1578" s="74"/>
      <c r="L1578" s="74"/>
      <c r="M1578" s="74"/>
    </row>
    <row r="1579" spans="1:13" ht="6" customHeight="1">
      <c r="E1579" s="110" t="s">
        <v>24</v>
      </c>
      <c r="G1579" s="111"/>
      <c r="H1579" s="112"/>
      <c r="J1579" s="74"/>
      <c r="K1579" s="74"/>
      <c r="L1579" s="74"/>
      <c r="M1579" s="74"/>
    </row>
    <row r="1580" spans="1:13" s="74" customFormat="1" ht="11.25" customHeight="1">
      <c r="A1580" s="79"/>
      <c r="B1580" s="79"/>
      <c r="C1580" s="79"/>
      <c r="D1580" s="79"/>
      <c r="E1580" s="114" t="s">
        <v>135</v>
      </c>
      <c r="F1580" s="115"/>
      <c r="G1580" s="120"/>
      <c r="H1580" s="112"/>
      <c r="I1580" s="122"/>
    </row>
    <row r="1581" spans="1:13" s="74" customFormat="1" ht="6" customHeight="1">
      <c r="A1581" s="79"/>
      <c r="B1581" s="79"/>
      <c r="C1581" s="79"/>
      <c r="D1581" s="79"/>
      <c r="E1581" s="75" t="s">
        <v>24</v>
      </c>
      <c r="F1581" s="76"/>
      <c r="G1581" s="116"/>
      <c r="H1581" s="117"/>
      <c r="I1581" s="78"/>
    </row>
    <row r="1582" spans="1:13" s="74" customFormat="1" ht="11.25" customHeight="1">
      <c r="A1582" s="79"/>
      <c r="B1582" s="79"/>
      <c r="C1582" s="79"/>
      <c r="D1582" s="79"/>
      <c r="E1582" s="125" t="s">
        <v>38</v>
      </c>
      <c r="F1582" s="76"/>
      <c r="G1582" s="116"/>
      <c r="H1582" s="117"/>
      <c r="I1582" s="78"/>
    </row>
    <row r="1583" spans="1:13" s="134" customFormat="1" ht="11.25" customHeight="1">
      <c r="A1583" s="74" t="s">
        <v>102</v>
      </c>
      <c r="B1583" s="142">
        <v>801</v>
      </c>
      <c r="C1583" s="142">
        <v>80153</v>
      </c>
      <c r="D1583" s="79" t="s">
        <v>197</v>
      </c>
      <c r="E1583" s="110" t="s">
        <v>43</v>
      </c>
      <c r="F1583" s="119"/>
      <c r="G1583" s="111">
        <f>SUM(G1584:G1586)</f>
        <v>780</v>
      </c>
      <c r="H1583" s="112">
        <f>SUM(H1584:H1586)</f>
        <v>770.7</v>
      </c>
      <c r="I1583" s="78">
        <f t="shared" ref="I1583:I1586" si="51">IF(SUM(G1583=0)," ",(H1583/G1583))</f>
        <v>0.98807692307692319</v>
      </c>
      <c r="J1583" s="74"/>
      <c r="K1583" s="74"/>
      <c r="L1583" s="74"/>
      <c r="M1583" s="74"/>
    </row>
    <row r="1584" spans="1:13" s="134" customFormat="1" ht="11.25" customHeight="1">
      <c r="A1584" s="74" t="s">
        <v>102</v>
      </c>
      <c r="B1584" s="142">
        <v>801</v>
      </c>
      <c r="C1584" s="142">
        <v>80153</v>
      </c>
      <c r="D1584" s="128">
        <v>4010</v>
      </c>
      <c r="E1584" s="129" t="s">
        <v>44</v>
      </c>
      <c r="F1584" s="130"/>
      <c r="G1584" s="131">
        <v>650</v>
      </c>
      <c r="H1584" s="132">
        <v>650</v>
      </c>
      <c r="I1584" s="133">
        <f t="shared" si="51"/>
        <v>1</v>
      </c>
      <c r="J1584" s="74"/>
      <c r="K1584" s="74"/>
      <c r="L1584" s="74"/>
      <c r="M1584" s="74"/>
    </row>
    <row r="1585" spans="1:13" s="74" customFormat="1" ht="11.25" hidden="1" customHeight="1">
      <c r="A1585" s="74" t="s">
        <v>102</v>
      </c>
      <c r="B1585" s="142">
        <v>801</v>
      </c>
      <c r="C1585" s="142">
        <v>80153</v>
      </c>
      <c r="D1585" s="128">
        <v>4170</v>
      </c>
      <c r="E1585" s="129" t="s">
        <v>46</v>
      </c>
      <c r="F1585" s="119"/>
      <c r="G1585" s="131"/>
      <c r="H1585" s="132"/>
      <c r="I1585" s="133" t="str">
        <f t="shared" si="51"/>
        <v xml:space="preserve"> </v>
      </c>
    </row>
    <row r="1586" spans="1:13" s="74" customFormat="1" ht="11.25" customHeight="1">
      <c r="A1586" s="79"/>
      <c r="B1586" s="79"/>
      <c r="C1586" s="79"/>
      <c r="D1586" s="79"/>
      <c r="E1586" s="129" t="s">
        <v>47</v>
      </c>
      <c r="F1586" s="119"/>
      <c r="G1586" s="131">
        <f>114+16</f>
        <v>130</v>
      </c>
      <c r="H1586" s="132">
        <v>120.7</v>
      </c>
      <c r="I1586" s="133">
        <f t="shared" si="51"/>
        <v>0.92846153846153845</v>
      </c>
    </row>
    <row r="1587" spans="1:13" s="74" customFormat="1" ht="6" customHeight="1">
      <c r="A1587" s="79"/>
      <c r="B1587" s="79"/>
      <c r="C1587" s="79"/>
      <c r="D1587" s="79"/>
      <c r="E1587" s="164" t="s">
        <v>24</v>
      </c>
      <c r="F1587" s="119"/>
      <c r="G1587" s="116"/>
      <c r="H1587" s="117"/>
      <c r="I1587" s="78"/>
    </row>
    <row r="1588" spans="1:13" ht="11.25" customHeight="1">
      <c r="E1588" s="125" t="s">
        <v>48</v>
      </c>
      <c r="F1588" s="126"/>
      <c r="G1588" s="111"/>
      <c r="H1588" s="112"/>
      <c r="J1588" s="74"/>
      <c r="K1588" s="74"/>
      <c r="L1588" s="74"/>
      <c r="M1588" s="74"/>
    </row>
    <row r="1589" spans="1:13">
      <c r="E1589" s="152" t="s">
        <v>385</v>
      </c>
      <c r="F1589" s="126"/>
      <c r="G1589" s="111"/>
      <c r="H1589" s="112"/>
      <c r="J1589" s="74"/>
      <c r="K1589" s="74"/>
      <c r="L1589" s="74"/>
      <c r="M1589" s="74"/>
    </row>
    <row r="1590" spans="1:13" ht="12.6" customHeight="1">
      <c r="E1590" s="152" t="s">
        <v>386</v>
      </c>
      <c r="F1590" s="153"/>
      <c r="G1590" s="120"/>
      <c r="H1590" s="121"/>
      <c r="I1590" s="122"/>
      <c r="J1590" s="74"/>
      <c r="K1590" s="74"/>
      <c r="L1590" s="74"/>
      <c r="M1590" s="74"/>
    </row>
    <row r="1591" spans="1:13" ht="12.6" customHeight="1">
      <c r="E1591" s="152" t="s">
        <v>387</v>
      </c>
      <c r="F1591" s="153"/>
      <c r="G1591" s="120"/>
      <c r="H1591" s="121"/>
      <c r="I1591" s="122"/>
      <c r="J1591" s="74"/>
      <c r="K1591" s="74"/>
      <c r="L1591" s="74"/>
      <c r="M1591" s="74"/>
    </row>
    <row r="1592" spans="1:13">
      <c r="E1592" s="152" t="s">
        <v>388</v>
      </c>
      <c r="F1592" s="153"/>
      <c r="G1592" s="120"/>
      <c r="H1592" s="121"/>
      <c r="I1592" s="122"/>
      <c r="J1592" s="74"/>
      <c r="K1592" s="74"/>
      <c r="L1592" s="74"/>
      <c r="M1592" s="74"/>
    </row>
    <row r="1593" spans="1:13" ht="6" customHeight="1">
      <c r="E1593" s="152"/>
      <c r="F1593" s="153"/>
      <c r="G1593" s="120"/>
      <c r="H1593" s="121"/>
      <c r="I1593" s="122"/>
      <c r="J1593" s="74"/>
      <c r="K1593" s="74"/>
      <c r="L1593" s="74"/>
      <c r="M1593" s="74"/>
    </row>
    <row r="1594" spans="1:13" ht="17.100000000000001" customHeight="1">
      <c r="A1594" s="104" t="s">
        <v>104</v>
      </c>
      <c r="B1594" s="104"/>
      <c r="C1594" s="104"/>
      <c r="D1594" s="104" t="s">
        <v>181</v>
      </c>
      <c r="E1594" s="105" t="s">
        <v>105</v>
      </c>
      <c r="F1594" s="106"/>
      <c r="G1594" s="107">
        <f>SUM(G1605,G1609:G1610)</f>
        <v>22000</v>
      </c>
      <c r="H1594" s="108">
        <f>SUM(H1605,H1609:H1610)</f>
        <v>12369.23</v>
      </c>
      <c r="I1594" s="109">
        <f t="shared" si="49"/>
        <v>0.56223772727272725</v>
      </c>
      <c r="J1594" s="74"/>
      <c r="K1594" s="74"/>
      <c r="L1594" s="74"/>
      <c r="M1594" s="74"/>
    </row>
    <row r="1595" spans="1:13" ht="6" customHeight="1">
      <c r="E1595" s="114" t="s">
        <v>24</v>
      </c>
      <c r="F1595" s="115"/>
      <c r="G1595" s="116"/>
      <c r="H1595" s="117"/>
      <c r="I1595" s="124"/>
      <c r="J1595" s="74"/>
      <c r="K1595" s="74"/>
      <c r="L1595" s="74"/>
      <c r="M1595" s="74"/>
    </row>
    <row r="1596" spans="1:13" ht="11.25" customHeight="1">
      <c r="E1596" s="114" t="s">
        <v>5</v>
      </c>
      <c r="F1596" s="115"/>
      <c r="G1596" s="116"/>
      <c r="H1596" s="117"/>
      <c r="I1596" s="124"/>
      <c r="J1596" s="74"/>
      <c r="K1596" s="74"/>
      <c r="L1596" s="74"/>
      <c r="M1596" s="74"/>
    </row>
    <row r="1597" spans="1:13" ht="6" customHeight="1">
      <c r="E1597" s="110" t="s">
        <v>24</v>
      </c>
      <c r="G1597" s="111"/>
      <c r="H1597" s="112"/>
      <c r="J1597" s="74"/>
      <c r="K1597" s="74"/>
      <c r="L1597" s="74"/>
      <c r="M1597" s="74"/>
    </row>
    <row r="1598" spans="1:13" ht="11.25" customHeight="1">
      <c r="E1598" s="114" t="s">
        <v>457</v>
      </c>
      <c r="F1598" s="115"/>
      <c r="G1598" s="116"/>
      <c r="H1598" s="117"/>
      <c r="I1598" s="124"/>
      <c r="J1598" s="74"/>
      <c r="K1598" s="74"/>
      <c r="L1598" s="74"/>
      <c r="M1598" s="74"/>
    </row>
    <row r="1599" spans="1:13" ht="6" customHeight="1">
      <c r="E1599" s="110" t="s">
        <v>24</v>
      </c>
      <c r="G1599" s="111"/>
      <c r="H1599" s="112"/>
      <c r="J1599" s="74"/>
      <c r="K1599" s="74"/>
      <c r="L1599" s="74"/>
      <c r="M1599" s="74"/>
    </row>
    <row r="1600" spans="1:13" s="74" customFormat="1" ht="21.75" customHeight="1">
      <c r="A1600" s="79"/>
      <c r="B1600" s="79"/>
      <c r="C1600" s="79"/>
      <c r="D1600" s="79"/>
      <c r="E1600" s="110" t="s">
        <v>458</v>
      </c>
      <c r="F1600" s="110"/>
      <c r="G1600" s="120"/>
      <c r="H1600" s="121"/>
      <c r="I1600" s="122"/>
    </row>
    <row r="1601" spans="1:13" s="74" customFormat="1" ht="6" customHeight="1">
      <c r="E1601" s="110" t="s">
        <v>24</v>
      </c>
      <c r="F1601" s="76"/>
      <c r="G1601" s="111"/>
      <c r="H1601" s="112"/>
      <c r="I1601" s="78"/>
    </row>
    <row r="1602" spans="1:13" s="74" customFormat="1" ht="11.25" customHeight="1">
      <c r="E1602" s="114" t="s">
        <v>448</v>
      </c>
      <c r="F1602" s="115"/>
      <c r="G1602" s="120"/>
      <c r="H1602" s="121"/>
      <c r="I1602" s="122" t="str">
        <f t="shared" si="49"/>
        <v xml:space="preserve"> </v>
      </c>
    </row>
    <row r="1603" spans="1:13" s="74" customFormat="1" ht="6" customHeight="1">
      <c r="E1603" s="75" t="s">
        <v>24</v>
      </c>
      <c r="F1603" s="76"/>
      <c r="G1603" s="116"/>
      <c r="H1603" s="117"/>
      <c r="I1603" s="124"/>
    </row>
    <row r="1604" spans="1:13" ht="11.25" customHeight="1">
      <c r="E1604" s="125" t="s">
        <v>38</v>
      </c>
      <c r="F1604" s="126"/>
      <c r="G1604" s="111"/>
      <c r="H1604" s="112"/>
      <c r="J1604" s="74"/>
      <c r="K1604" s="74"/>
      <c r="L1604" s="74"/>
      <c r="M1604" s="74"/>
    </row>
    <row r="1605" spans="1:13" ht="11.25" customHeight="1">
      <c r="A1605" s="74" t="s">
        <v>104</v>
      </c>
      <c r="B1605" s="142">
        <v>801</v>
      </c>
      <c r="C1605" s="142">
        <v>80195</v>
      </c>
      <c r="D1605" s="79" t="s">
        <v>197</v>
      </c>
      <c r="E1605" s="110" t="s">
        <v>43</v>
      </c>
      <c r="G1605" s="111">
        <f>SUM(G1606:G1607)</f>
        <v>21625</v>
      </c>
      <c r="H1605" s="112">
        <f>SUM(H1606:H1607)</f>
        <v>12000</v>
      </c>
      <c r="I1605" s="78">
        <f t="shared" si="49"/>
        <v>0.55491329479768781</v>
      </c>
      <c r="J1605" s="74"/>
      <c r="K1605" s="74"/>
      <c r="L1605" s="74"/>
      <c r="M1605" s="74"/>
    </row>
    <row r="1606" spans="1:13" ht="11.25" customHeight="1">
      <c r="A1606" s="74" t="s">
        <v>104</v>
      </c>
      <c r="B1606" s="142">
        <v>801</v>
      </c>
      <c r="C1606" s="142">
        <v>80195</v>
      </c>
      <c r="D1606" s="128">
        <v>4170</v>
      </c>
      <c r="E1606" s="129" t="s">
        <v>46</v>
      </c>
      <c r="G1606" s="131">
        <v>20000</v>
      </c>
      <c r="H1606" s="132">
        <v>12000</v>
      </c>
      <c r="I1606" s="133">
        <f t="shared" ref="I1606:I1671" si="52">IF(SUM(G1606=0)," ",(H1606/G1606))</f>
        <v>0.6</v>
      </c>
      <c r="J1606" s="74"/>
      <c r="K1606" s="74"/>
      <c r="L1606" s="74"/>
      <c r="M1606" s="74"/>
    </row>
    <row r="1607" spans="1:13" ht="11.25" customHeight="1">
      <c r="E1607" s="129" t="s">
        <v>47</v>
      </c>
      <c r="G1607" s="131">
        <v>1625</v>
      </c>
      <c r="H1607" s="132">
        <v>0</v>
      </c>
      <c r="I1607" s="133">
        <f t="shared" si="52"/>
        <v>0</v>
      </c>
      <c r="J1607" s="74"/>
      <c r="K1607" s="74"/>
      <c r="L1607" s="74"/>
      <c r="M1607" s="74"/>
    </row>
    <row r="1608" spans="1:13" ht="6" customHeight="1">
      <c r="E1608" s="110" t="s">
        <v>24</v>
      </c>
      <c r="G1608" s="111"/>
      <c r="H1608" s="112"/>
      <c r="J1608" s="74"/>
      <c r="K1608" s="74"/>
      <c r="L1608" s="74"/>
      <c r="M1608" s="74"/>
    </row>
    <row r="1609" spans="1:13" s="139" customFormat="1" ht="11.25" customHeight="1">
      <c r="A1609" s="74" t="s">
        <v>104</v>
      </c>
      <c r="B1609" s="142">
        <v>801</v>
      </c>
      <c r="C1609" s="142">
        <v>80195</v>
      </c>
      <c r="D1609" s="143">
        <v>4210</v>
      </c>
      <c r="E1609" s="138" t="s">
        <v>162</v>
      </c>
      <c r="G1609" s="140">
        <v>375</v>
      </c>
      <c r="H1609" s="141">
        <v>369.23</v>
      </c>
      <c r="I1609" s="78">
        <f t="shared" si="52"/>
        <v>0.98461333333333334</v>
      </c>
      <c r="J1609" s="74"/>
      <c r="K1609" s="74"/>
      <c r="L1609" s="74"/>
      <c r="M1609" s="74"/>
    </row>
    <row r="1610" spans="1:13" s="225" customFormat="1" ht="11.25" hidden="1" customHeight="1">
      <c r="A1610" s="74" t="s">
        <v>104</v>
      </c>
      <c r="B1610" s="142">
        <v>801</v>
      </c>
      <c r="C1610" s="142">
        <v>80195</v>
      </c>
      <c r="D1610" s="143">
        <v>4990</v>
      </c>
      <c r="E1610" s="138" t="s">
        <v>182</v>
      </c>
      <c r="G1610" s="140"/>
      <c r="H1610" s="141"/>
      <c r="I1610" s="78" t="str">
        <f t="shared" si="52"/>
        <v xml:space="preserve"> </v>
      </c>
      <c r="J1610" s="74"/>
      <c r="K1610" s="74"/>
      <c r="L1610" s="74"/>
      <c r="M1610" s="74"/>
    </row>
    <row r="1611" spans="1:13" s="139" customFormat="1" ht="6" customHeight="1">
      <c r="A1611" s="144"/>
      <c r="B1611" s="229" t="s">
        <v>24</v>
      </c>
      <c r="C1611" s="229" t="s">
        <v>24</v>
      </c>
      <c r="D1611" s="229" t="s">
        <v>24</v>
      </c>
      <c r="E1611" s="230" t="s">
        <v>24</v>
      </c>
      <c r="G1611" s="146"/>
      <c r="H1611" s="147"/>
      <c r="I1611" s="148"/>
      <c r="J1611" s="74"/>
      <c r="K1611" s="74"/>
      <c r="L1611" s="74"/>
      <c r="M1611" s="74"/>
    </row>
    <row r="1612" spans="1:13" ht="11.25" customHeight="1">
      <c r="E1612" s="125" t="s">
        <v>48</v>
      </c>
      <c r="F1612" s="126"/>
      <c r="G1612" s="111"/>
      <c r="H1612" s="112"/>
      <c r="J1612" s="74"/>
      <c r="K1612" s="74"/>
      <c r="L1612" s="74"/>
      <c r="M1612" s="74"/>
    </row>
    <row r="1613" spans="1:13" ht="11.25" customHeight="1">
      <c r="E1613" s="152" t="s">
        <v>389</v>
      </c>
      <c r="F1613" s="152"/>
      <c r="G1613" s="120"/>
      <c r="H1613" s="121"/>
      <c r="I1613" s="122"/>
      <c r="J1613" s="74"/>
      <c r="K1613" s="74"/>
      <c r="L1613" s="74"/>
      <c r="M1613" s="74"/>
    </row>
    <row r="1614" spans="1:13" ht="6" customHeight="1">
      <c r="E1614" s="110" t="s">
        <v>24</v>
      </c>
      <c r="G1614" s="111"/>
      <c r="H1614" s="112"/>
      <c r="J1614" s="74"/>
      <c r="K1614" s="74"/>
      <c r="L1614" s="74"/>
      <c r="M1614" s="74"/>
    </row>
    <row r="1615" spans="1:13" ht="11.25" customHeight="1">
      <c r="A1615" s="104" t="s">
        <v>106</v>
      </c>
      <c r="B1615" s="104"/>
      <c r="C1615" s="104"/>
      <c r="D1615" s="104" t="s">
        <v>181</v>
      </c>
      <c r="E1615" s="105" t="s">
        <v>107</v>
      </c>
      <c r="F1615" s="106"/>
      <c r="G1615" s="107">
        <f>SUM(G1621,G1623)</f>
        <v>626294</v>
      </c>
      <c r="H1615" s="108">
        <f>SUM(H1621,H1623)</f>
        <v>620704.58000000007</v>
      </c>
      <c r="I1615" s="109">
        <f t="shared" si="52"/>
        <v>0.99107540548049333</v>
      </c>
      <c r="J1615" s="74"/>
      <c r="K1615" s="74"/>
      <c r="L1615" s="74"/>
      <c r="M1615" s="74"/>
    </row>
    <row r="1616" spans="1:13" ht="6" customHeight="1">
      <c r="E1616" s="114" t="s">
        <v>24</v>
      </c>
      <c r="F1616" s="115"/>
      <c r="G1616" s="116"/>
      <c r="H1616" s="117"/>
      <c r="I1616" s="124"/>
      <c r="J1616" s="74"/>
      <c r="K1616" s="74"/>
      <c r="L1616" s="74"/>
      <c r="M1616" s="74"/>
    </row>
    <row r="1617" spans="1:13" ht="11.25" customHeight="1">
      <c r="E1617" s="114" t="s">
        <v>3</v>
      </c>
      <c r="F1617" s="115"/>
      <c r="G1617" s="116"/>
      <c r="H1617" s="117"/>
      <c r="I1617" s="124"/>
      <c r="J1617" s="74"/>
      <c r="K1617" s="74"/>
      <c r="L1617" s="74"/>
      <c r="M1617" s="74"/>
    </row>
    <row r="1618" spans="1:13" ht="6" customHeight="1">
      <c r="E1618" s="110" t="s">
        <v>24</v>
      </c>
      <c r="G1618" s="111"/>
      <c r="H1618" s="112"/>
      <c r="J1618" s="74"/>
      <c r="K1618" s="74"/>
      <c r="L1618" s="74"/>
      <c r="M1618" s="74"/>
    </row>
    <row r="1619" spans="1:13" ht="11.25" customHeight="1">
      <c r="E1619" s="114" t="s">
        <v>6</v>
      </c>
      <c r="F1619" s="115"/>
      <c r="G1619" s="116"/>
      <c r="H1619" s="117"/>
      <c r="I1619" s="124"/>
      <c r="J1619" s="74"/>
      <c r="K1619" s="74"/>
      <c r="L1619" s="74"/>
      <c r="M1619" s="74"/>
    </row>
    <row r="1620" spans="1:13" s="74" customFormat="1" ht="6" customHeight="1">
      <c r="A1620" s="79"/>
      <c r="B1620" s="79"/>
      <c r="C1620" s="79"/>
      <c r="D1620" s="79"/>
      <c r="E1620" s="110" t="s">
        <v>24</v>
      </c>
      <c r="F1620" s="76"/>
      <c r="G1620" s="111"/>
      <c r="H1620" s="112"/>
      <c r="I1620" s="78"/>
    </row>
    <row r="1621" spans="1:13" s="74" customFormat="1" ht="11.25" customHeight="1">
      <c r="A1621" s="79"/>
      <c r="B1621" s="79"/>
      <c r="C1621" s="79"/>
      <c r="D1621" s="79"/>
      <c r="E1621" s="123" t="s">
        <v>372</v>
      </c>
      <c r="F1621" s="115"/>
      <c r="G1621" s="149">
        <f>393329+21073</f>
        <v>414402</v>
      </c>
      <c r="H1621" s="150">
        <f>388460.83+20733</f>
        <v>409193.83</v>
      </c>
      <c r="I1621" s="122">
        <f t="shared" si="52"/>
        <v>0.987432082856743</v>
      </c>
    </row>
    <row r="1622" spans="1:13" s="74" customFormat="1" ht="6" customHeight="1">
      <c r="A1622" s="79"/>
      <c r="B1622" s="79"/>
      <c r="C1622" s="79"/>
      <c r="D1622" s="79"/>
      <c r="E1622" s="75" t="s">
        <v>24</v>
      </c>
      <c r="F1622" s="76"/>
      <c r="G1622" s="116"/>
      <c r="H1622" s="117"/>
      <c r="I1622" s="124"/>
    </row>
    <row r="1623" spans="1:13" ht="11.25" customHeight="1">
      <c r="E1623" s="114" t="s">
        <v>454</v>
      </c>
      <c r="F1623" s="115"/>
      <c r="G1623" s="149">
        <v>211892</v>
      </c>
      <c r="H1623" s="150">
        <v>211510.75</v>
      </c>
      <c r="I1623" s="122">
        <f t="shared" si="52"/>
        <v>0.99820073433636003</v>
      </c>
      <c r="J1623" s="74"/>
      <c r="K1623" s="74"/>
      <c r="L1623" s="74"/>
      <c r="M1623" s="74"/>
    </row>
    <row r="1624" spans="1:13" ht="6" customHeight="1">
      <c r="E1624" s="114" t="s">
        <v>24</v>
      </c>
      <c r="F1624" s="115"/>
      <c r="G1624" s="120"/>
      <c r="H1624" s="121"/>
      <c r="I1624" s="122"/>
      <c r="J1624" s="74"/>
      <c r="K1624" s="74"/>
      <c r="L1624" s="74"/>
      <c r="M1624" s="74"/>
    </row>
    <row r="1625" spans="1:13" ht="11.25" hidden="1" customHeight="1">
      <c r="E1625" s="125" t="s">
        <v>38</v>
      </c>
      <c r="F1625" s="115"/>
      <c r="G1625" s="120"/>
      <c r="H1625" s="121"/>
      <c r="I1625" s="122"/>
      <c r="J1625" s="74"/>
      <c r="K1625" s="74"/>
      <c r="L1625" s="74"/>
      <c r="M1625" s="74"/>
    </row>
    <row r="1626" spans="1:13" ht="11.25" hidden="1" customHeight="1">
      <c r="E1626" s="191" t="s">
        <v>349</v>
      </c>
      <c r="F1626" s="192"/>
      <c r="G1626" s="120"/>
      <c r="H1626" s="121"/>
      <c r="I1626" s="122"/>
      <c r="J1626" s="74"/>
      <c r="K1626" s="74"/>
      <c r="L1626" s="74"/>
      <c r="M1626" s="74"/>
    </row>
    <row r="1627" spans="1:13" ht="6" hidden="1" customHeight="1">
      <c r="E1627" s="114"/>
      <c r="F1627" s="115"/>
      <c r="G1627" s="120"/>
      <c r="H1627" s="121"/>
      <c r="I1627" s="122"/>
      <c r="J1627" s="74"/>
      <c r="K1627" s="74"/>
      <c r="L1627" s="74"/>
      <c r="M1627" s="74"/>
    </row>
    <row r="1628" spans="1:13" ht="11.25" customHeight="1">
      <c r="E1628" s="125" t="s">
        <v>48</v>
      </c>
      <c r="F1628" s="126"/>
      <c r="G1628" s="111"/>
      <c r="H1628" s="112"/>
      <c r="J1628" s="74"/>
      <c r="K1628" s="74"/>
      <c r="L1628" s="74"/>
      <c r="M1628" s="74"/>
    </row>
    <row r="1629" spans="1:13" ht="11.25" customHeight="1">
      <c r="E1629" s="152" t="s">
        <v>389</v>
      </c>
      <c r="F1629" s="152"/>
      <c r="G1629" s="120"/>
      <c r="H1629" s="121"/>
      <c r="I1629" s="122"/>
      <c r="J1629" s="74"/>
      <c r="K1629" s="74"/>
      <c r="L1629" s="74"/>
      <c r="M1629" s="74"/>
    </row>
    <row r="1630" spans="1:13" ht="6" customHeight="1">
      <c r="E1630" s="110" t="s">
        <v>24</v>
      </c>
      <c r="G1630" s="111"/>
      <c r="H1630" s="112"/>
      <c r="J1630" s="74"/>
      <c r="K1630" s="74"/>
      <c r="L1630" s="74"/>
      <c r="M1630" s="74"/>
    </row>
    <row r="1631" spans="1:13" ht="11.25" customHeight="1">
      <c r="A1631" s="104" t="s">
        <v>108</v>
      </c>
      <c r="B1631" s="104"/>
      <c r="C1631" s="104"/>
      <c r="D1631" s="104" t="s">
        <v>181</v>
      </c>
      <c r="E1631" s="105" t="s">
        <v>109</v>
      </c>
      <c r="F1631" s="106"/>
      <c r="G1631" s="107">
        <f>SUM(G1635,G1642)</f>
        <v>1207503</v>
      </c>
      <c r="H1631" s="108">
        <f>SUM(H1635,H1642)</f>
        <v>1207503</v>
      </c>
      <c r="I1631" s="109">
        <f t="shared" si="52"/>
        <v>1</v>
      </c>
      <c r="J1631" s="74"/>
      <c r="K1631" s="74"/>
      <c r="L1631" s="74"/>
      <c r="M1631" s="74"/>
    </row>
    <row r="1632" spans="1:13" ht="6" customHeight="1">
      <c r="E1632" s="114" t="s">
        <v>24</v>
      </c>
      <c r="F1632" s="115"/>
      <c r="G1632" s="116"/>
      <c r="H1632" s="117"/>
      <c r="I1632" s="124"/>
      <c r="J1632" s="74"/>
      <c r="K1632" s="74"/>
      <c r="L1632" s="74"/>
      <c r="M1632" s="74"/>
    </row>
    <row r="1633" spans="1:13" ht="11.25" customHeight="1">
      <c r="E1633" s="114" t="s">
        <v>355</v>
      </c>
      <c r="F1633" s="115"/>
      <c r="G1633" s="116"/>
      <c r="H1633" s="117"/>
      <c r="I1633" s="124"/>
      <c r="J1633" s="74"/>
      <c r="K1633" s="74"/>
      <c r="L1633" s="74"/>
      <c r="M1633" s="74"/>
    </row>
    <row r="1634" spans="1:13" ht="6" customHeight="1">
      <c r="E1634" s="110" t="s">
        <v>24</v>
      </c>
      <c r="G1634" s="111"/>
      <c r="H1634" s="112"/>
      <c r="J1634" s="74"/>
      <c r="K1634" s="74"/>
      <c r="L1634" s="74"/>
      <c r="M1634" s="74"/>
    </row>
    <row r="1635" spans="1:13" ht="11.25" customHeight="1">
      <c r="A1635" s="74" t="s">
        <v>108</v>
      </c>
      <c r="B1635" s="142">
        <v>801</v>
      </c>
      <c r="C1635" s="142">
        <v>80195</v>
      </c>
      <c r="D1635" s="128">
        <v>4440</v>
      </c>
      <c r="E1635" s="114" t="s">
        <v>0</v>
      </c>
      <c r="F1635" s="115"/>
      <c r="G1635" s="140">
        <v>1141307</v>
      </c>
      <c r="H1635" s="141">
        <v>1141307</v>
      </c>
      <c r="I1635" s="78">
        <f t="shared" si="52"/>
        <v>1</v>
      </c>
      <c r="J1635" s="74"/>
      <c r="K1635" s="74"/>
      <c r="L1635" s="74"/>
      <c r="M1635" s="74"/>
    </row>
    <row r="1636" spans="1:13" ht="6" customHeight="1">
      <c r="E1636" s="110" t="s">
        <v>24</v>
      </c>
      <c r="G1636" s="111"/>
      <c r="H1636" s="112"/>
      <c r="J1636" s="74"/>
      <c r="K1636" s="74"/>
      <c r="L1636" s="74"/>
      <c r="M1636" s="74"/>
    </row>
    <row r="1637" spans="1:13" s="74" customFormat="1" ht="11.25" customHeight="1">
      <c r="A1637" s="79"/>
      <c r="B1637" s="79"/>
      <c r="C1637" s="79"/>
      <c r="D1637" s="79"/>
      <c r="E1637" s="114" t="s">
        <v>135</v>
      </c>
      <c r="F1637" s="115"/>
      <c r="G1637" s="120"/>
      <c r="H1637" s="121"/>
      <c r="I1637" s="122"/>
    </row>
    <row r="1638" spans="1:13" s="74" customFormat="1" ht="6" customHeight="1">
      <c r="A1638" s="79"/>
      <c r="B1638" s="79"/>
      <c r="C1638" s="79"/>
      <c r="D1638" s="79"/>
      <c r="E1638" s="75" t="s">
        <v>24</v>
      </c>
      <c r="F1638" s="76"/>
      <c r="G1638" s="111"/>
      <c r="H1638" s="112"/>
      <c r="I1638" s="124"/>
    </row>
    <row r="1639" spans="1:13" ht="11.25" customHeight="1">
      <c r="E1639" s="125" t="s">
        <v>38</v>
      </c>
      <c r="F1639" s="126"/>
      <c r="G1639" s="111"/>
      <c r="H1639" s="112"/>
      <c r="J1639" s="74"/>
      <c r="K1639" s="74"/>
      <c r="L1639" s="74"/>
      <c r="M1639" s="74"/>
    </row>
    <row r="1640" spans="1:13" ht="11.25" customHeight="1">
      <c r="E1640" s="176" t="s">
        <v>110</v>
      </c>
      <c r="F1640" s="193">
        <v>502</v>
      </c>
      <c r="G1640" s="111"/>
      <c r="H1640" s="112"/>
      <c r="J1640" s="74"/>
      <c r="K1640" s="74"/>
      <c r="L1640" s="74"/>
      <c r="M1640" s="74"/>
    </row>
    <row r="1641" spans="1:13" ht="6" customHeight="1">
      <c r="E1641" s="110" t="s">
        <v>24</v>
      </c>
      <c r="G1641" s="111"/>
      <c r="H1641" s="112"/>
      <c r="J1641" s="74"/>
      <c r="K1641" s="74"/>
      <c r="L1641" s="74"/>
      <c r="M1641" s="74"/>
    </row>
    <row r="1642" spans="1:13" ht="11.25" customHeight="1">
      <c r="A1642" s="74" t="s">
        <v>108</v>
      </c>
      <c r="B1642" s="142">
        <v>854</v>
      </c>
      <c r="C1642" s="142">
        <v>85495</v>
      </c>
      <c r="D1642" s="128">
        <v>4440</v>
      </c>
      <c r="E1642" s="114" t="s">
        <v>7</v>
      </c>
      <c r="F1642" s="115"/>
      <c r="G1642" s="140">
        <v>66196</v>
      </c>
      <c r="H1642" s="141">
        <v>66196</v>
      </c>
      <c r="I1642" s="78">
        <f t="shared" si="52"/>
        <v>1</v>
      </c>
      <c r="J1642" s="74"/>
      <c r="K1642" s="74"/>
      <c r="L1642" s="74"/>
      <c r="M1642" s="74"/>
    </row>
    <row r="1643" spans="1:13" ht="6" customHeight="1">
      <c r="E1643" s="110" t="s">
        <v>24</v>
      </c>
      <c r="G1643" s="111"/>
      <c r="H1643" s="112"/>
      <c r="J1643" s="74"/>
      <c r="K1643" s="74"/>
      <c r="L1643" s="74"/>
      <c r="M1643" s="74"/>
    </row>
    <row r="1644" spans="1:13" s="74" customFormat="1" ht="11.25" customHeight="1">
      <c r="A1644" s="79"/>
      <c r="B1644" s="79"/>
      <c r="C1644" s="79"/>
      <c r="D1644" s="79"/>
      <c r="E1644" s="114" t="s">
        <v>135</v>
      </c>
      <c r="F1644" s="115"/>
      <c r="G1644" s="120"/>
      <c r="H1644" s="121"/>
      <c r="I1644" s="122"/>
    </row>
    <row r="1645" spans="1:13" s="74" customFormat="1" ht="6" customHeight="1">
      <c r="A1645" s="151"/>
      <c r="B1645" s="151"/>
      <c r="C1645" s="151"/>
      <c r="D1645" s="151"/>
      <c r="E1645" s="75" t="s">
        <v>24</v>
      </c>
      <c r="F1645" s="76"/>
      <c r="G1645" s="116"/>
      <c r="H1645" s="117"/>
      <c r="I1645" s="124"/>
    </row>
    <row r="1646" spans="1:13" ht="11.25" customHeight="1">
      <c r="A1646" s="151"/>
      <c r="B1646" s="151"/>
      <c r="C1646" s="151"/>
      <c r="D1646" s="151"/>
      <c r="E1646" s="125" t="s">
        <v>38</v>
      </c>
      <c r="F1646" s="126"/>
      <c r="G1646" s="111"/>
      <c r="H1646" s="112"/>
      <c r="J1646" s="74"/>
      <c r="K1646" s="74"/>
      <c r="L1646" s="74"/>
      <c r="M1646" s="74"/>
    </row>
    <row r="1647" spans="1:13" ht="11.25" customHeight="1">
      <c r="A1647" s="151"/>
      <c r="B1647" s="151"/>
      <c r="C1647" s="151"/>
      <c r="D1647" s="151"/>
      <c r="E1647" s="176" t="s">
        <v>110</v>
      </c>
      <c r="F1647" s="193">
        <v>22</v>
      </c>
      <c r="G1647" s="111"/>
      <c r="H1647" s="112"/>
      <c r="J1647" s="74"/>
      <c r="K1647" s="74"/>
      <c r="L1647" s="74"/>
      <c r="M1647" s="74"/>
    </row>
    <row r="1648" spans="1:13" ht="6" customHeight="1">
      <c r="A1648" s="151"/>
      <c r="B1648" s="151"/>
      <c r="C1648" s="151"/>
      <c r="D1648" s="151"/>
      <c r="E1648" s="176" t="s">
        <v>24</v>
      </c>
      <c r="G1648" s="111"/>
      <c r="H1648" s="112"/>
      <c r="J1648" s="74"/>
      <c r="K1648" s="74"/>
      <c r="L1648" s="74"/>
      <c r="M1648" s="74"/>
    </row>
    <row r="1649" spans="1:13" ht="11.25" customHeight="1">
      <c r="A1649" s="151"/>
      <c r="B1649" s="151"/>
      <c r="C1649" s="151"/>
      <c r="D1649" s="151"/>
      <c r="E1649" s="125" t="s">
        <v>48</v>
      </c>
      <c r="F1649" s="126"/>
      <c r="G1649" s="111"/>
      <c r="H1649" s="112"/>
      <c r="J1649" s="74"/>
      <c r="K1649" s="74"/>
      <c r="L1649" s="74"/>
      <c r="M1649" s="74"/>
    </row>
    <row r="1650" spans="1:13" ht="11.25" customHeight="1">
      <c r="A1650" s="151"/>
      <c r="B1650" s="151"/>
      <c r="C1650" s="151"/>
      <c r="D1650" s="151"/>
      <c r="E1650" s="152" t="s">
        <v>389</v>
      </c>
      <c r="F1650" s="152"/>
      <c r="G1650" s="120"/>
      <c r="H1650" s="121"/>
      <c r="I1650" s="122"/>
      <c r="J1650" s="74"/>
      <c r="K1650" s="74"/>
      <c r="L1650" s="74"/>
      <c r="M1650" s="74"/>
    </row>
    <row r="1651" spans="1:13" ht="6" customHeight="1">
      <c r="A1651" s="151"/>
      <c r="B1651" s="151"/>
      <c r="C1651" s="151"/>
      <c r="D1651" s="151"/>
      <c r="E1651" s="110" t="s">
        <v>24</v>
      </c>
      <c r="G1651" s="111"/>
      <c r="H1651" s="112"/>
      <c r="J1651" s="74"/>
      <c r="K1651" s="74"/>
      <c r="L1651" s="74"/>
      <c r="M1651" s="74"/>
    </row>
    <row r="1652" spans="1:13" ht="11.25" customHeight="1">
      <c r="A1652" s="104" t="s">
        <v>111</v>
      </c>
      <c r="B1652" s="104"/>
      <c r="C1652" s="104"/>
      <c r="D1652" s="104" t="s">
        <v>181</v>
      </c>
      <c r="E1652" s="105" t="s">
        <v>112</v>
      </c>
      <c r="F1652" s="106"/>
      <c r="G1652" s="107">
        <f>SUM(G1658,G1660)</f>
        <v>404101</v>
      </c>
      <c r="H1652" s="108">
        <f>SUM(H1658,H1660)</f>
        <v>391189.87</v>
      </c>
      <c r="I1652" s="109">
        <f t="shared" si="52"/>
        <v>0.96804974498949514</v>
      </c>
      <c r="J1652" s="74"/>
      <c r="K1652" s="74"/>
      <c r="L1652" s="74"/>
      <c r="M1652" s="74"/>
    </row>
    <row r="1653" spans="1:13" ht="6" customHeight="1">
      <c r="E1653" s="114" t="s">
        <v>24</v>
      </c>
      <c r="F1653" s="115"/>
      <c r="G1653" s="116"/>
      <c r="H1653" s="117"/>
      <c r="I1653" s="124"/>
      <c r="J1653" s="74"/>
      <c r="K1653" s="74"/>
      <c r="L1653" s="74"/>
      <c r="M1653" s="74"/>
    </row>
    <row r="1654" spans="1:13" ht="11.25" customHeight="1">
      <c r="E1654" s="114" t="s">
        <v>8</v>
      </c>
      <c r="F1654" s="115"/>
      <c r="G1654" s="116"/>
      <c r="H1654" s="117"/>
      <c r="I1654" s="124"/>
      <c r="J1654" s="74"/>
      <c r="K1654" s="74"/>
      <c r="L1654" s="74"/>
      <c r="M1654" s="74"/>
    </row>
    <row r="1655" spans="1:13" ht="6" customHeight="1">
      <c r="E1655" s="110" t="s">
        <v>24</v>
      </c>
      <c r="G1655" s="111"/>
      <c r="H1655" s="112"/>
      <c r="J1655" s="74"/>
      <c r="K1655" s="74"/>
      <c r="L1655" s="74"/>
      <c r="M1655" s="74"/>
    </row>
    <row r="1656" spans="1:13" ht="11.25" customHeight="1">
      <c r="E1656" s="114" t="s">
        <v>9</v>
      </c>
      <c r="F1656" s="115"/>
      <c r="G1656" s="116"/>
      <c r="H1656" s="117"/>
      <c r="I1656" s="124"/>
      <c r="J1656" s="74"/>
      <c r="K1656" s="74"/>
      <c r="L1656" s="74"/>
      <c r="M1656" s="74"/>
    </row>
    <row r="1657" spans="1:13" ht="6" customHeight="1">
      <c r="E1657" s="110" t="s">
        <v>24</v>
      </c>
      <c r="G1657" s="111"/>
      <c r="H1657" s="112"/>
      <c r="J1657" s="74"/>
      <c r="K1657" s="74"/>
      <c r="L1657" s="74"/>
      <c r="M1657" s="74"/>
    </row>
    <row r="1658" spans="1:13" s="74" customFormat="1" ht="11.25" customHeight="1">
      <c r="A1658" s="79"/>
      <c r="B1658" s="79"/>
      <c r="C1658" s="79"/>
      <c r="D1658" s="79"/>
      <c r="E1658" s="123" t="s">
        <v>372</v>
      </c>
      <c r="F1658" s="115"/>
      <c r="G1658" s="149">
        <v>76170</v>
      </c>
      <c r="H1658" s="150">
        <v>75637.39</v>
      </c>
      <c r="I1658" s="122">
        <f t="shared" si="52"/>
        <v>0.99300761454640929</v>
      </c>
    </row>
    <row r="1659" spans="1:13" ht="6" customHeight="1">
      <c r="E1659" s="110" t="s">
        <v>24</v>
      </c>
      <c r="G1659" s="111"/>
      <c r="H1659" s="112"/>
      <c r="J1659" s="74"/>
      <c r="K1659" s="74"/>
      <c r="L1659" s="74"/>
      <c r="M1659" s="74"/>
    </row>
    <row r="1660" spans="1:13" s="74" customFormat="1" ht="11.25" customHeight="1">
      <c r="A1660" s="79"/>
      <c r="B1660" s="79"/>
      <c r="C1660" s="79"/>
      <c r="D1660" s="79"/>
      <c r="E1660" s="114" t="s">
        <v>459</v>
      </c>
      <c r="F1660" s="115"/>
      <c r="G1660" s="149">
        <v>327931</v>
      </c>
      <c r="H1660" s="150">
        <v>315552.48</v>
      </c>
      <c r="I1660" s="122">
        <f t="shared" si="52"/>
        <v>0.96225266900658979</v>
      </c>
    </row>
    <row r="1661" spans="1:13" s="74" customFormat="1" ht="6" customHeight="1">
      <c r="A1661" s="79"/>
      <c r="B1661" s="79"/>
      <c r="C1661" s="79"/>
      <c r="D1661" s="79"/>
      <c r="E1661" s="114" t="s">
        <v>24</v>
      </c>
      <c r="F1661" s="115"/>
      <c r="G1661" s="120"/>
      <c r="H1661" s="121"/>
      <c r="I1661" s="122"/>
    </row>
    <row r="1662" spans="1:13" ht="11.25" customHeight="1">
      <c r="E1662" s="125" t="s">
        <v>48</v>
      </c>
      <c r="F1662" s="126"/>
      <c r="G1662" s="111"/>
      <c r="H1662" s="112"/>
      <c r="J1662" s="74"/>
      <c r="K1662" s="74"/>
      <c r="L1662" s="74"/>
      <c r="M1662" s="74"/>
    </row>
    <row r="1663" spans="1:13" ht="11.25" customHeight="1">
      <c r="E1663" s="152" t="s">
        <v>389</v>
      </c>
      <c r="F1663" s="152"/>
      <c r="G1663" s="120"/>
      <c r="H1663" s="121"/>
      <c r="I1663" s="122"/>
      <c r="J1663" s="74"/>
      <c r="K1663" s="74"/>
      <c r="L1663" s="74"/>
      <c r="M1663" s="74"/>
    </row>
    <row r="1664" spans="1:13" s="74" customFormat="1" ht="6" customHeight="1">
      <c r="A1664" s="79"/>
      <c r="B1664" s="79"/>
      <c r="C1664" s="79"/>
      <c r="D1664" s="79"/>
      <c r="E1664" s="152" t="s">
        <v>24</v>
      </c>
      <c r="F1664" s="153"/>
      <c r="G1664" s="120"/>
      <c r="H1664" s="121"/>
      <c r="I1664" s="122"/>
    </row>
    <row r="1665" spans="1:13" ht="25.5" customHeight="1">
      <c r="A1665" s="104" t="s">
        <v>113</v>
      </c>
      <c r="B1665" s="104"/>
      <c r="C1665" s="104"/>
      <c r="D1665" s="104" t="s">
        <v>181</v>
      </c>
      <c r="E1665" s="105" t="s">
        <v>114</v>
      </c>
      <c r="F1665" s="106"/>
      <c r="G1665" s="107">
        <f>SUM(G1671,G1711)</f>
        <v>367046</v>
      </c>
      <c r="H1665" s="108">
        <f>SUM(H1671,H1711)</f>
        <v>366009.19</v>
      </c>
      <c r="I1665" s="109">
        <f t="shared" si="52"/>
        <v>0.99717525868692203</v>
      </c>
      <c r="J1665" s="74"/>
      <c r="K1665" s="74"/>
      <c r="L1665" s="74"/>
      <c r="M1665" s="74"/>
    </row>
    <row r="1666" spans="1:13" ht="6" customHeight="1">
      <c r="A1666" s="151"/>
      <c r="B1666" s="151"/>
      <c r="C1666" s="151"/>
      <c r="D1666" s="151"/>
      <c r="E1666" s="114" t="s">
        <v>24</v>
      </c>
      <c r="F1666" s="115"/>
      <c r="G1666" s="116"/>
      <c r="H1666" s="117"/>
      <c r="I1666" s="124"/>
      <c r="J1666" s="74"/>
      <c r="K1666" s="74"/>
      <c r="L1666" s="74"/>
      <c r="M1666" s="74"/>
    </row>
    <row r="1667" spans="1:13" ht="10.5" customHeight="1">
      <c r="A1667" s="151"/>
      <c r="B1667" s="151"/>
      <c r="C1667" s="151"/>
      <c r="D1667" s="151"/>
      <c r="E1667" s="114" t="s">
        <v>10</v>
      </c>
      <c r="F1667" s="115"/>
      <c r="G1667" s="116"/>
      <c r="H1667" s="117"/>
      <c r="I1667" s="124"/>
      <c r="J1667" s="74"/>
      <c r="K1667" s="74"/>
      <c r="L1667" s="74"/>
      <c r="M1667" s="74"/>
    </row>
    <row r="1668" spans="1:13" ht="6" hidden="1" customHeight="1">
      <c r="A1668" s="151"/>
      <c r="B1668" s="151"/>
      <c r="C1668" s="151"/>
      <c r="D1668" s="151"/>
      <c r="E1668" s="114"/>
      <c r="F1668" s="115"/>
      <c r="G1668" s="116"/>
      <c r="H1668" s="117"/>
      <c r="I1668" s="124"/>
      <c r="J1668" s="74"/>
      <c r="K1668" s="74"/>
      <c r="L1668" s="74"/>
      <c r="M1668" s="74"/>
    </row>
    <row r="1669" spans="1:13" ht="274.5" customHeight="1">
      <c r="A1669" s="218"/>
      <c r="B1669" s="151"/>
      <c r="C1669" s="151"/>
      <c r="D1669" s="217"/>
      <c r="E1669" s="110" t="s">
        <v>460</v>
      </c>
      <c r="F1669" s="115"/>
      <c r="G1669" s="116"/>
      <c r="H1669" s="117"/>
      <c r="I1669" s="124"/>
      <c r="J1669" s="74"/>
      <c r="K1669" s="74"/>
      <c r="L1669" s="74"/>
      <c r="M1669" s="74"/>
    </row>
    <row r="1670" spans="1:13" ht="6" customHeight="1">
      <c r="A1670" s="151"/>
      <c r="B1670" s="151"/>
      <c r="C1670" s="151"/>
      <c r="D1670" s="151"/>
      <c r="E1670" s="114"/>
      <c r="F1670" s="115"/>
      <c r="G1670" s="116"/>
      <c r="H1670" s="117"/>
      <c r="I1670" s="124"/>
      <c r="J1670" s="74"/>
      <c r="K1670" s="74"/>
      <c r="L1670" s="74"/>
      <c r="M1670" s="74"/>
    </row>
    <row r="1671" spans="1:13" ht="11.25" customHeight="1">
      <c r="A1671" s="151"/>
      <c r="B1671" s="151"/>
      <c r="C1671" s="151"/>
      <c r="D1671" s="151"/>
      <c r="E1671" s="114" t="s">
        <v>0</v>
      </c>
      <c r="F1671" s="115"/>
      <c r="G1671" s="111">
        <f>SUM(G1673,G1693)</f>
        <v>336801</v>
      </c>
      <c r="H1671" s="112">
        <f>SUM(H1673,H1693)</f>
        <v>336026.12</v>
      </c>
      <c r="I1671" s="78">
        <f t="shared" si="52"/>
        <v>0.99769929424200043</v>
      </c>
      <c r="J1671" s="74"/>
      <c r="K1671" s="74"/>
      <c r="L1671" s="74"/>
      <c r="M1671" s="74"/>
    </row>
    <row r="1672" spans="1:13" ht="6" customHeight="1">
      <c r="A1672" s="151"/>
      <c r="B1672" s="151"/>
      <c r="C1672" s="151"/>
      <c r="D1672" s="151"/>
      <c r="E1672" s="110" t="s">
        <v>24</v>
      </c>
      <c r="G1672" s="111"/>
      <c r="H1672" s="112"/>
      <c r="J1672" s="74"/>
      <c r="K1672" s="74"/>
      <c r="L1672" s="74"/>
      <c r="M1672" s="74"/>
    </row>
    <row r="1673" spans="1:13" s="74" customFormat="1" ht="11.25" customHeight="1">
      <c r="A1673" s="151"/>
      <c r="B1673" s="151"/>
      <c r="C1673" s="151"/>
      <c r="D1673" s="151"/>
      <c r="E1673" s="123" t="s">
        <v>372</v>
      </c>
      <c r="F1673" s="115"/>
      <c r="G1673" s="120">
        <f>SUM(G1676,G1680:G1689)</f>
        <v>158081</v>
      </c>
      <c r="H1673" s="121">
        <f>SUM(H1676,H1680:H1689)</f>
        <v>157425.29999999999</v>
      </c>
      <c r="I1673" s="122">
        <f t="shared" ref="I1673:I1746" si="53">IF(SUM(G1673=0)," ",(H1673/G1673))</f>
        <v>0.99585212644150778</v>
      </c>
    </row>
    <row r="1674" spans="1:13" s="74" customFormat="1" ht="6" customHeight="1">
      <c r="A1674" s="151"/>
      <c r="B1674" s="151"/>
      <c r="C1674" s="151"/>
      <c r="D1674" s="151"/>
      <c r="E1674" s="75" t="s">
        <v>24</v>
      </c>
      <c r="F1674" s="76"/>
      <c r="G1674" s="116"/>
      <c r="H1674" s="117"/>
      <c r="I1674" s="124"/>
    </row>
    <row r="1675" spans="1:13" ht="11.25" customHeight="1">
      <c r="A1675" s="151"/>
      <c r="B1675" s="151"/>
      <c r="C1675" s="151"/>
      <c r="D1675" s="151"/>
      <c r="E1675" s="125" t="s">
        <v>38</v>
      </c>
      <c r="F1675" s="126"/>
      <c r="G1675" s="111"/>
      <c r="H1675" s="112"/>
      <c r="J1675" s="74"/>
      <c r="K1675" s="74"/>
      <c r="L1675" s="74"/>
      <c r="M1675" s="74"/>
    </row>
    <row r="1676" spans="1:13" ht="11.25" customHeight="1">
      <c r="A1676" s="74" t="s">
        <v>113</v>
      </c>
      <c r="B1676" s="142">
        <v>801</v>
      </c>
      <c r="C1676" s="142">
        <v>80195</v>
      </c>
      <c r="D1676" s="79" t="s">
        <v>197</v>
      </c>
      <c r="E1676" s="110" t="s">
        <v>43</v>
      </c>
      <c r="G1676" s="111">
        <f>SUM(G1677:G1678)</f>
        <v>10776</v>
      </c>
      <c r="H1676" s="112">
        <f>SUM(H1677:H1678)</f>
        <v>10504.7</v>
      </c>
      <c r="I1676" s="78">
        <f t="shared" si="53"/>
        <v>0.97482368225686722</v>
      </c>
      <c r="J1676" s="74"/>
      <c r="K1676" s="74"/>
      <c r="L1676" s="74"/>
      <c r="M1676" s="74"/>
    </row>
    <row r="1677" spans="1:13" ht="11.25" customHeight="1">
      <c r="A1677" s="74" t="s">
        <v>113</v>
      </c>
      <c r="B1677" s="142">
        <v>801</v>
      </c>
      <c r="C1677" s="142">
        <v>80195</v>
      </c>
      <c r="D1677" s="128">
        <v>4170</v>
      </c>
      <c r="E1677" s="129" t="s">
        <v>46</v>
      </c>
      <c r="G1677" s="131">
        <v>8900</v>
      </c>
      <c r="H1677" s="132">
        <v>8900</v>
      </c>
      <c r="I1677" s="133">
        <f t="shared" si="53"/>
        <v>1</v>
      </c>
      <c r="J1677" s="74"/>
      <c r="K1677" s="74"/>
      <c r="L1677" s="74"/>
      <c r="M1677" s="74"/>
    </row>
    <row r="1678" spans="1:13" ht="11.25" customHeight="1">
      <c r="E1678" s="129" t="s">
        <v>47</v>
      </c>
      <c r="G1678" s="131">
        <f>1558+220+98</f>
        <v>1876</v>
      </c>
      <c r="H1678" s="132">
        <f>1527.76+76.94</f>
        <v>1604.7</v>
      </c>
      <c r="I1678" s="133">
        <f t="shared" si="53"/>
        <v>0.85538379530916842</v>
      </c>
      <c r="J1678" s="74"/>
      <c r="K1678" s="74"/>
      <c r="L1678" s="74"/>
      <c r="M1678" s="74"/>
    </row>
    <row r="1679" spans="1:13" ht="6" customHeight="1">
      <c r="E1679" s="110" t="s">
        <v>24</v>
      </c>
      <c r="G1679" s="111"/>
      <c r="H1679" s="112"/>
      <c r="J1679" s="74"/>
      <c r="K1679" s="74"/>
      <c r="L1679" s="74"/>
      <c r="M1679" s="74"/>
    </row>
    <row r="1680" spans="1:13" s="139" customFormat="1" ht="11.25" customHeight="1">
      <c r="A1680" s="74" t="s">
        <v>113</v>
      </c>
      <c r="B1680" s="142">
        <v>801</v>
      </c>
      <c r="C1680" s="142">
        <v>80195</v>
      </c>
      <c r="D1680" s="143">
        <v>4190</v>
      </c>
      <c r="E1680" s="138" t="s">
        <v>222</v>
      </c>
      <c r="G1680" s="140">
        <v>26300</v>
      </c>
      <c r="H1680" s="141">
        <v>26108.35</v>
      </c>
      <c r="I1680" s="78">
        <f t="shared" si="53"/>
        <v>0.99271292775665398</v>
      </c>
      <c r="J1680" s="74"/>
      <c r="K1680" s="74"/>
      <c r="L1680" s="74"/>
      <c r="M1680" s="74"/>
    </row>
    <row r="1681" spans="1:13" s="139" customFormat="1" ht="11.25" customHeight="1">
      <c r="A1681" s="74" t="s">
        <v>113</v>
      </c>
      <c r="B1681" s="142">
        <v>801</v>
      </c>
      <c r="C1681" s="142">
        <v>80195</v>
      </c>
      <c r="D1681" s="143">
        <v>4210</v>
      </c>
      <c r="E1681" s="138" t="s">
        <v>162</v>
      </c>
      <c r="G1681" s="140">
        <v>70816</v>
      </c>
      <c r="H1681" s="141">
        <v>70708.929999999993</v>
      </c>
      <c r="I1681" s="78">
        <f t="shared" si="53"/>
        <v>0.99848805354722092</v>
      </c>
      <c r="J1681" s="74"/>
      <c r="K1681" s="74"/>
      <c r="L1681" s="74"/>
      <c r="M1681" s="74"/>
    </row>
    <row r="1682" spans="1:13" s="139" customFormat="1" ht="11.25" customHeight="1">
      <c r="A1682" s="74" t="s">
        <v>113</v>
      </c>
      <c r="B1682" s="142">
        <v>801</v>
      </c>
      <c r="C1682" s="142">
        <v>80195</v>
      </c>
      <c r="D1682" s="143">
        <v>4240</v>
      </c>
      <c r="E1682" s="138" t="s">
        <v>213</v>
      </c>
      <c r="G1682" s="140">
        <v>13669</v>
      </c>
      <c r="H1682" s="141">
        <v>13665.56</v>
      </c>
      <c r="I1682" s="78">
        <f t="shared" si="53"/>
        <v>0.99974833565001098</v>
      </c>
      <c r="J1682" s="74"/>
      <c r="K1682" s="74"/>
      <c r="L1682" s="74"/>
      <c r="M1682" s="74"/>
    </row>
    <row r="1683" spans="1:13" s="139" customFormat="1" ht="11.25" customHeight="1">
      <c r="A1683" s="74" t="s">
        <v>113</v>
      </c>
      <c r="B1683" s="142">
        <v>801</v>
      </c>
      <c r="C1683" s="142">
        <v>80195</v>
      </c>
      <c r="D1683" s="143">
        <v>4300</v>
      </c>
      <c r="E1683" s="138" t="s">
        <v>165</v>
      </c>
      <c r="G1683" s="140">
        <v>36520</v>
      </c>
      <c r="H1683" s="141">
        <v>36437.760000000002</v>
      </c>
      <c r="I1683" s="78">
        <f t="shared" si="53"/>
        <v>0.99774808324205921</v>
      </c>
      <c r="J1683" s="74"/>
      <c r="K1683" s="74"/>
      <c r="L1683" s="74"/>
      <c r="M1683" s="74"/>
    </row>
    <row r="1684" spans="1:13" s="139" customFormat="1" ht="11.25" hidden="1" customHeight="1">
      <c r="A1684" s="74" t="s">
        <v>113</v>
      </c>
      <c r="B1684" s="142">
        <v>801</v>
      </c>
      <c r="C1684" s="142">
        <v>80195</v>
      </c>
      <c r="D1684" s="143">
        <v>4360</v>
      </c>
      <c r="E1684" s="138" t="s">
        <v>202</v>
      </c>
      <c r="G1684" s="140"/>
      <c r="H1684" s="141"/>
      <c r="I1684" s="78" t="str">
        <f t="shared" si="53"/>
        <v xml:space="preserve"> </v>
      </c>
      <c r="J1684" s="74"/>
      <c r="K1684" s="74"/>
      <c r="L1684" s="74"/>
      <c r="M1684" s="74"/>
    </row>
    <row r="1685" spans="1:13" s="139" customFormat="1" ht="11.25" hidden="1" customHeight="1">
      <c r="A1685" s="74" t="s">
        <v>113</v>
      </c>
      <c r="B1685" s="142">
        <v>801</v>
      </c>
      <c r="C1685" s="142">
        <v>80195</v>
      </c>
      <c r="D1685" s="143">
        <v>4410</v>
      </c>
      <c r="E1685" s="138" t="s">
        <v>199</v>
      </c>
      <c r="G1685" s="140"/>
      <c r="H1685" s="141"/>
      <c r="I1685" s="78" t="str">
        <f t="shared" si="53"/>
        <v xml:space="preserve"> </v>
      </c>
      <c r="J1685" s="74"/>
      <c r="K1685" s="74"/>
      <c r="L1685" s="74"/>
      <c r="M1685" s="74"/>
    </row>
    <row r="1686" spans="1:13" s="139" customFormat="1" ht="11.25" hidden="1" customHeight="1">
      <c r="A1686" s="74" t="s">
        <v>113</v>
      </c>
      <c r="B1686" s="142">
        <v>801</v>
      </c>
      <c r="C1686" s="142">
        <v>80195</v>
      </c>
      <c r="D1686" s="143">
        <v>4420</v>
      </c>
      <c r="E1686" s="138" t="s">
        <v>200</v>
      </c>
      <c r="G1686" s="140"/>
      <c r="H1686" s="141"/>
      <c r="I1686" s="78" t="str">
        <f t="shared" si="53"/>
        <v xml:space="preserve"> </v>
      </c>
      <c r="J1686" s="74"/>
      <c r="K1686" s="74"/>
      <c r="L1686" s="74"/>
      <c r="M1686" s="74"/>
    </row>
    <row r="1687" spans="1:13" s="139" customFormat="1" ht="11.25" hidden="1" customHeight="1">
      <c r="A1687" s="74" t="s">
        <v>113</v>
      </c>
      <c r="B1687" s="142">
        <v>801</v>
      </c>
      <c r="C1687" s="142">
        <v>80195</v>
      </c>
      <c r="D1687" s="143">
        <v>4430</v>
      </c>
      <c r="E1687" s="138" t="s">
        <v>171</v>
      </c>
      <c r="G1687" s="140"/>
      <c r="H1687" s="141"/>
      <c r="I1687" s="78"/>
      <c r="J1687" s="74"/>
      <c r="K1687" s="74"/>
      <c r="L1687" s="74"/>
      <c r="M1687" s="74"/>
    </row>
    <row r="1688" spans="1:13" s="139" customFormat="1" ht="11.25" hidden="1" customHeight="1">
      <c r="A1688" s="74" t="s">
        <v>113</v>
      </c>
      <c r="B1688" s="142">
        <v>801</v>
      </c>
      <c r="C1688" s="142">
        <v>80195</v>
      </c>
      <c r="D1688" s="143">
        <v>4700</v>
      </c>
      <c r="E1688" s="138" t="s">
        <v>198</v>
      </c>
      <c r="G1688" s="140"/>
      <c r="H1688" s="141"/>
      <c r="I1688" s="78" t="str">
        <f t="shared" si="53"/>
        <v xml:space="preserve"> </v>
      </c>
      <c r="J1688" s="74"/>
      <c r="K1688" s="74"/>
      <c r="L1688" s="74"/>
      <c r="M1688" s="74"/>
    </row>
    <row r="1689" spans="1:13" s="225" customFormat="1" ht="11.25" hidden="1" customHeight="1">
      <c r="A1689" s="74" t="s">
        <v>113</v>
      </c>
      <c r="B1689" s="142">
        <v>801</v>
      </c>
      <c r="C1689" s="142">
        <v>80195</v>
      </c>
      <c r="D1689" s="143">
        <v>4990</v>
      </c>
      <c r="E1689" s="138" t="s">
        <v>182</v>
      </c>
      <c r="G1689" s="140"/>
      <c r="H1689" s="141"/>
      <c r="I1689" s="78" t="str">
        <f t="shared" si="53"/>
        <v xml:space="preserve"> </v>
      </c>
      <c r="J1689" s="74"/>
      <c r="K1689" s="74"/>
      <c r="L1689" s="74"/>
      <c r="M1689" s="74"/>
    </row>
    <row r="1690" spans="1:13" s="225" customFormat="1" ht="6" customHeight="1">
      <c r="A1690" s="74"/>
      <c r="B1690" s="142"/>
      <c r="C1690" s="142"/>
      <c r="D1690" s="143"/>
      <c r="E1690" s="138"/>
      <c r="G1690" s="111"/>
      <c r="H1690" s="112"/>
      <c r="I1690" s="133"/>
      <c r="J1690" s="74"/>
      <c r="K1690" s="74"/>
      <c r="L1690" s="74"/>
      <c r="M1690" s="74"/>
    </row>
    <row r="1691" spans="1:13" s="225" customFormat="1" ht="6" customHeight="1">
      <c r="A1691" s="74"/>
      <c r="B1691" s="142"/>
      <c r="C1691" s="142"/>
      <c r="D1691" s="143"/>
      <c r="E1691" s="138"/>
      <c r="G1691" s="111"/>
      <c r="H1691" s="112"/>
      <c r="I1691" s="133"/>
      <c r="J1691" s="74"/>
      <c r="K1691" s="74"/>
      <c r="L1691" s="74"/>
      <c r="M1691" s="74"/>
    </row>
    <row r="1692" spans="1:13" s="225" customFormat="1" ht="6" customHeight="1">
      <c r="A1692" s="74"/>
      <c r="B1692" s="142"/>
      <c r="C1692" s="142"/>
      <c r="D1692" s="143"/>
      <c r="E1692" s="138"/>
      <c r="G1692" s="111"/>
      <c r="H1692" s="112"/>
      <c r="I1692" s="133"/>
      <c r="J1692" s="74"/>
      <c r="K1692" s="74"/>
      <c r="L1692" s="74"/>
      <c r="M1692" s="74"/>
    </row>
    <row r="1693" spans="1:13" s="74" customFormat="1" ht="11.25" customHeight="1">
      <c r="A1693" s="151"/>
      <c r="B1693" s="151"/>
      <c r="C1693" s="151"/>
      <c r="D1693" s="151"/>
      <c r="E1693" s="114" t="s">
        <v>454</v>
      </c>
      <c r="F1693" s="115"/>
      <c r="G1693" s="120">
        <f>SUM(G1696,G1701:G1709)</f>
        <v>178720</v>
      </c>
      <c r="H1693" s="121">
        <f>SUM(H1696,H1701:H1709)</f>
        <v>178600.82</v>
      </c>
      <c r="I1693" s="122">
        <f t="shared" si="53"/>
        <v>0.99933314682184426</v>
      </c>
    </row>
    <row r="1694" spans="1:13" s="74" customFormat="1" ht="6" customHeight="1">
      <c r="A1694" s="151"/>
      <c r="B1694" s="151"/>
      <c r="C1694" s="151"/>
      <c r="D1694" s="151"/>
      <c r="E1694" s="75" t="s">
        <v>24</v>
      </c>
      <c r="F1694" s="76"/>
      <c r="G1694" s="116"/>
      <c r="H1694" s="117"/>
      <c r="I1694" s="124"/>
    </row>
    <row r="1695" spans="1:13" ht="11.25" hidden="1" customHeight="1">
      <c r="A1695" s="151"/>
      <c r="B1695" s="151"/>
      <c r="C1695" s="151"/>
      <c r="D1695" s="151"/>
      <c r="E1695" s="125" t="s">
        <v>38</v>
      </c>
      <c r="F1695" s="126"/>
      <c r="G1695" s="111"/>
      <c r="H1695" s="112"/>
      <c r="J1695" s="74"/>
      <c r="K1695" s="74"/>
      <c r="L1695" s="74"/>
      <c r="M1695" s="74"/>
    </row>
    <row r="1696" spans="1:13" ht="11.25" hidden="1" customHeight="1">
      <c r="A1696" s="74" t="s">
        <v>113</v>
      </c>
      <c r="B1696" s="142">
        <v>801</v>
      </c>
      <c r="C1696" s="142">
        <v>80195</v>
      </c>
      <c r="D1696" s="79" t="s">
        <v>197</v>
      </c>
      <c r="E1696" s="110" t="s">
        <v>43</v>
      </c>
      <c r="G1696" s="111">
        <f>SUM(G1697:G1698)</f>
        <v>0</v>
      </c>
      <c r="H1696" s="112">
        <f>SUM(H1697:H1698)</f>
        <v>0</v>
      </c>
      <c r="I1696" s="78" t="str">
        <f t="shared" si="53"/>
        <v xml:space="preserve"> </v>
      </c>
      <c r="J1696" s="74"/>
      <c r="K1696" s="74"/>
      <c r="L1696" s="74"/>
      <c r="M1696" s="74"/>
    </row>
    <row r="1697" spans="1:13" ht="11.25" hidden="1" customHeight="1">
      <c r="A1697" s="74" t="s">
        <v>113</v>
      </c>
      <c r="B1697" s="142">
        <v>801</v>
      </c>
      <c r="C1697" s="142">
        <v>80195</v>
      </c>
      <c r="D1697" s="128">
        <v>4170</v>
      </c>
      <c r="E1697" s="129" t="s">
        <v>46</v>
      </c>
      <c r="G1697" s="131"/>
      <c r="H1697" s="132"/>
      <c r="I1697" s="133" t="str">
        <f t="shared" si="53"/>
        <v xml:space="preserve"> </v>
      </c>
      <c r="J1697" s="74"/>
      <c r="K1697" s="74"/>
      <c r="L1697" s="74"/>
      <c r="M1697" s="74"/>
    </row>
    <row r="1698" spans="1:13" ht="11.25" hidden="1" customHeight="1">
      <c r="E1698" s="129" t="s">
        <v>47</v>
      </c>
      <c r="G1698" s="131"/>
      <c r="H1698" s="132"/>
      <c r="I1698" s="133" t="str">
        <f t="shared" si="53"/>
        <v xml:space="preserve"> </v>
      </c>
      <c r="J1698" s="74"/>
      <c r="K1698" s="74"/>
      <c r="L1698" s="74"/>
      <c r="M1698" s="74"/>
    </row>
    <row r="1699" spans="1:13" ht="164.25" customHeight="1">
      <c r="E1699" s="110" t="s">
        <v>461</v>
      </c>
      <c r="G1699" s="111"/>
      <c r="H1699" s="112"/>
      <c r="J1699" s="74"/>
      <c r="K1699" s="74"/>
      <c r="L1699" s="74"/>
      <c r="M1699" s="74"/>
    </row>
    <row r="1700" spans="1:13">
      <c r="G1700" s="111"/>
      <c r="H1700" s="112"/>
      <c r="J1700" s="74"/>
      <c r="K1700" s="74"/>
      <c r="L1700" s="74"/>
      <c r="M1700" s="74"/>
    </row>
    <row r="1701" spans="1:13" s="139" customFormat="1" ht="11.25" customHeight="1">
      <c r="A1701" s="74" t="s">
        <v>113</v>
      </c>
      <c r="B1701" s="142">
        <v>801</v>
      </c>
      <c r="C1701" s="142">
        <v>80195</v>
      </c>
      <c r="D1701" s="143">
        <v>4190</v>
      </c>
      <c r="E1701" s="138" t="s">
        <v>222</v>
      </c>
      <c r="G1701" s="140">
        <v>10300</v>
      </c>
      <c r="H1701" s="141">
        <v>10263.84</v>
      </c>
      <c r="I1701" s="78">
        <f t="shared" si="53"/>
        <v>0.99648932038834948</v>
      </c>
      <c r="J1701" s="74"/>
      <c r="K1701" s="74"/>
      <c r="L1701" s="74"/>
      <c r="M1701" s="74"/>
    </row>
    <row r="1702" spans="1:13" s="139" customFormat="1" ht="11.25" customHeight="1">
      <c r="A1702" s="74" t="s">
        <v>113</v>
      </c>
      <c r="B1702" s="142">
        <v>801</v>
      </c>
      <c r="C1702" s="142">
        <v>80195</v>
      </c>
      <c r="D1702" s="143">
        <v>4210</v>
      </c>
      <c r="E1702" s="138" t="s">
        <v>162</v>
      </c>
      <c r="G1702" s="140">
        <v>11119</v>
      </c>
      <c r="H1702" s="141">
        <v>11040</v>
      </c>
      <c r="I1702" s="78">
        <f t="shared" si="53"/>
        <v>0.99289504451839194</v>
      </c>
      <c r="J1702" s="74"/>
      <c r="K1702" s="74"/>
      <c r="L1702" s="74"/>
      <c r="M1702" s="74"/>
    </row>
    <row r="1703" spans="1:13" s="139" customFormat="1" ht="11.25" hidden="1" customHeight="1">
      <c r="A1703" s="74" t="s">
        <v>113</v>
      </c>
      <c r="B1703" s="142">
        <v>801</v>
      </c>
      <c r="C1703" s="142">
        <v>80195</v>
      </c>
      <c r="D1703" s="143">
        <v>4240</v>
      </c>
      <c r="E1703" s="138" t="s">
        <v>213</v>
      </c>
      <c r="G1703" s="140"/>
      <c r="H1703" s="141"/>
      <c r="I1703" s="78" t="str">
        <f t="shared" si="53"/>
        <v xml:space="preserve"> </v>
      </c>
      <c r="J1703" s="74"/>
      <c r="K1703" s="74"/>
      <c r="L1703" s="74"/>
      <c r="M1703" s="74"/>
    </row>
    <row r="1704" spans="1:13" s="139" customFormat="1" ht="11.25" customHeight="1">
      <c r="A1704" s="74" t="s">
        <v>113</v>
      </c>
      <c r="B1704" s="142">
        <v>801</v>
      </c>
      <c r="C1704" s="142">
        <v>80195</v>
      </c>
      <c r="D1704" s="143">
        <v>4300</v>
      </c>
      <c r="E1704" s="138" t="s">
        <v>165</v>
      </c>
      <c r="G1704" s="140">
        <v>151470</v>
      </c>
      <c r="H1704" s="141">
        <v>151466.78</v>
      </c>
      <c r="I1704" s="78">
        <f t="shared" si="53"/>
        <v>0.99997874166501621</v>
      </c>
      <c r="J1704" s="74"/>
      <c r="K1704" s="74"/>
      <c r="L1704" s="74"/>
      <c r="M1704" s="74"/>
    </row>
    <row r="1705" spans="1:13" s="139" customFormat="1" ht="11.25" customHeight="1">
      <c r="A1705" s="74" t="s">
        <v>113</v>
      </c>
      <c r="B1705" s="142">
        <v>801</v>
      </c>
      <c r="C1705" s="142">
        <v>80195</v>
      </c>
      <c r="D1705" s="143">
        <v>4360</v>
      </c>
      <c r="E1705" s="138" t="s">
        <v>202</v>
      </c>
      <c r="G1705" s="140">
        <v>5831</v>
      </c>
      <c r="H1705" s="141">
        <v>5830.2</v>
      </c>
      <c r="I1705" s="78">
        <f t="shared" si="53"/>
        <v>0.99986280226376256</v>
      </c>
      <c r="J1705" s="74"/>
      <c r="K1705" s="74"/>
      <c r="L1705" s="74"/>
      <c r="M1705" s="74"/>
    </row>
    <row r="1706" spans="1:13" s="139" customFormat="1" ht="11.25" hidden="1" customHeight="1">
      <c r="A1706" s="74" t="s">
        <v>113</v>
      </c>
      <c r="B1706" s="142">
        <v>801</v>
      </c>
      <c r="C1706" s="142">
        <v>80195</v>
      </c>
      <c r="D1706" s="143">
        <v>4410</v>
      </c>
      <c r="E1706" s="138" t="s">
        <v>199</v>
      </c>
      <c r="G1706" s="140"/>
      <c r="H1706" s="141"/>
      <c r="I1706" s="78" t="str">
        <f t="shared" si="53"/>
        <v xml:space="preserve"> </v>
      </c>
      <c r="J1706" s="74"/>
      <c r="K1706" s="74"/>
      <c r="L1706" s="74"/>
      <c r="M1706" s="74"/>
    </row>
    <row r="1707" spans="1:13" s="139" customFormat="1" ht="11.25" hidden="1" customHeight="1">
      <c r="A1707" s="74" t="s">
        <v>113</v>
      </c>
      <c r="B1707" s="142">
        <v>801</v>
      </c>
      <c r="C1707" s="142">
        <v>80195</v>
      </c>
      <c r="D1707" s="143">
        <v>4430</v>
      </c>
      <c r="E1707" s="138" t="s">
        <v>171</v>
      </c>
      <c r="G1707" s="140"/>
      <c r="H1707" s="141"/>
      <c r="I1707" s="78"/>
      <c r="J1707" s="74"/>
      <c r="K1707" s="74"/>
      <c r="L1707" s="74"/>
      <c r="M1707" s="74"/>
    </row>
    <row r="1708" spans="1:13" s="139" customFormat="1" ht="11.25" hidden="1" customHeight="1">
      <c r="A1708" s="74" t="s">
        <v>113</v>
      </c>
      <c r="B1708" s="142">
        <v>801</v>
      </c>
      <c r="C1708" s="142">
        <v>80195</v>
      </c>
      <c r="D1708" s="143">
        <v>4700</v>
      </c>
      <c r="E1708" s="138" t="s">
        <v>198</v>
      </c>
      <c r="G1708" s="140"/>
      <c r="H1708" s="141"/>
      <c r="I1708" s="78" t="str">
        <f t="shared" si="53"/>
        <v xml:space="preserve"> </v>
      </c>
      <c r="J1708" s="74"/>
      <c r="K1708" s="74"/>
      <c r="L1708" s="74"/>
      <c r="M1708" s="74"/>
    </row>
    <row r="1709" spans="1:13" s="225" customFormat="1" ht="11.25" hidden="1" customHeight="1">
      <c r="A1709" s="74" t="s">
        <v>113</v>
      </c>
      <c r="B1709" s="142">
        <v>801</v>
      </c>
      <c r="C1709" s="142">
        <v>80195</v>
      </c>
      <c r="D1709" s="143">
        <v>4990</v>
      </c>
      <c r="E1709" s="138" t="s">
        <v>182</v>
      </c>
      <c r="G1709" s="140"/>
      <c r="H1709" s="141"/>
      <c r="I1709" s="78" t="str">
        <f t="shared" si="53"/>
        <v xml:space="preserve"> </v>
      </c>
      <c r="J1709" s="74"/>
      <c r="K1709" s="74"/>
      <c r="L1709" s="74"/>
      <c r="M1709" s="74"/>
    </row>
    <row r="1710" spans="1:13" s="225" customFormat="1" ht="6" customHeight="1">
      <c r="A1710" s="74"/>
      <c r="B1710" s="142"/>
      <c r="C1710" s="142"/>
      <c r="D1710" s="143"/>
      <c r="E1710" s="138"/>
      <c r="G1710" s="111"/>
      <c r="H1710" s="112"/>
      <c r="I1710" s="133"/>
      <c r="J1710" s="74"/>
      <c r="K1710" s="74"/>
      <c r="L1710" s="74"/>
      <c r="M1710" s="74"/>
    </row>
    <row r="1711" spans="1:13" ht="11.25" customHeight="1">
      <c r="E1711" s="114" t="s">
        <v>7</v>
      </c>
      <c r="F1711" s="115"/>
      <c r="G1711" s="111">
        <f>SUM(G1713,G1728)</f>
        <v>30245</v>
      </c>
      <c r="H1711" s="112">
        <f>SUM(H1713,H1728)</f>
        <v>29983.070000000003</v>
      </c>
      <c r="I1711" s="78">
        <f t="shared" si="53"/>
        <v>0.99133972557447525</v>
      </c>
      <c r="J1711" s="74"/>
      <c r="K1711" s="74"/>
      <c r="L1711" s="74"/>
      <c r="M1711" s="74"/>
    </row>
    <row r="1712" spans="1:13" ht="6" customHeight="1">
      <c r="G1712" s="111"/>
      <c r="H1712" s="112"/>
      <c r="J1712" s="74"/>
      <c r="K1712" s="74"/>
      <c r="L1712" s="74"/>
      <c r="M1712" s="74"/>
    </row>
    <row r="1713" spans="1:13" s="74" customFormat="1" ht="11.25" customHeight="1">
      <c r="E1713" s="123" t="s">
        <v>372</v>
      </c>
      <c r="F1713" s="115"/>
      <c r="G1713" s="120">
        <f>SUM(G1716,G1720:G1726)</f>
        <v>30245</v>
      </c>
      <c r="H1713" s="121">
        <f>SUM(H1716,H1720:H1726)</f>
        <v>29983.070000000003</v>
      </c>
      <c r="I1713" s="122">
        <f t="shared" si="53"/>
        <v>0.99133972557447525</v>
      </c>
    </row>
    <row r="1714" spans="1:13" s="74" customFormat="1" ht="33.75">
      <c r="A1714" s="79"/>
      <c r="B1714" s="79"/>
      <c r="C1714" s="79"/>
      <c r="D1714" s="79"/>
      <c r="E1714" s="235" t="s">
        <v>442</v>
      </c>
      <c r="F1714" s="76"/>
      <c r="G1714" s="116"/>
      <c r="H1714" s="117"/>
      <c r="I1714" s="124"/>
    </row>
    <row r="1715" spans="1:13" ht="11.25" customHeight="1">
      <c r="E1715" s="125" t="s">
        <v>38</v>
      </c>
      <c r="F1715" s="126"/>
      <c r="G1715" s="111"/>
      <c r="H1715" s="112"/>
      <c r="J1715" s="74"/>
      <c r="K1715" s="74"/>
      <c r="L1715" s="74"/>
      <c r="M1715" s="74"/>
    </row>
    <row r="1716" spans="1:13" ht="11.25" customHeight="1">
      <c r="A1716" s="74" t="s">
        <v>113</v>
      </c>
      <c r="B1716" s="142">
        <v>854</v>
      </c>
      <c r="C1716" s="142">
        <v>85495</v>
      </c>
      <c r="D1716" s="79" t="s">
        <v>197</v>
      </c>
      <c r="E1716" s="110" t="s">
        <v>43</v>
      </c>
      <c r="G1716" s="111">
        <f>SUM(G1717:G1718)</f>
        <v>23445</v>
      </c>
      <c r="H1716" s="112">
        <f>SUM(H1717:H1718)</f>
        <v>23229.45</v>
      </c>
      <c r="I1716" s="78">
        <f t="shared" si="53"/>
        <v>0.99080614203454898</v>
      </c>
      <c r="J1716" s="74"/>
      <c r="K1716" s="74"/>
      <c r="L1716" s="74"/>
      <c r="M1716" s="74"/>
    </row>
    <row r="1717" spans="1:13" ht="11.25" customHeight="1">
      <c r="A1717" s="74" t="s">
        <v>113</v>
      </c>
      <c r="B1717" s="142">
        <v>854</v>
      </c>
      <c r="C1717" s="142">
        <v>85495</v>
      </c>
      <c r="D1717" s="128">
        <v>4170</v>
      </c>
      <c r="E1717" s="129" t="s">
        <v>46</v>
      </c>
      <c r="G1717" s="131">
        <v>19500</v>
      </c>
      <c r="H1717" s="132">
        <v>19500</v>
      </c>
      <c r="I1717" s="133">
        <f t="shared" si="53"/>
        <v>1</v>
      </c>
      <c r="J1717" s="74"/>
      <c r="K1717" s="74"/>
      <c r="L1717" s="74"/>
      <c r="M1717" s="74"/>
    </row>
    <row r="1718" spans="1:13" ht="11.25" customHeight="1">
      <c r="E1718" s="129" t="s">
        <v>47</v>
      </c>
      <c r="G1718" s="131">
        <f>3413+478+54</f>
        <v>3945</v>
      </c>
      <c r="H1718" s="132">
        <f>3352.05+323.4+54</f>
        <v>3729.4500000000003</v>
      </c>
      <c r="I1718" s="133">
        <f t="shared" si="53"/>
        <v>0.94536121673003815</v>
      </c>
      <c r="J1718" s="74"/>
      <c r="K1718" s="74"/>
      <c r="L1718" s="74"/>
      <c r="M1718" s="74"/>
    </row>
    <row r="1719" spans="1:13" ht="6" customHeight="1">
      <c r="E1719" s="110" t="s">
        <v>24</v>
      </c>
      <c r="G1719" s="111"/>
      <c r="H1719" s="112"/>
      <c r="J1719" s="74"/>
      <c r="K1719" s="74"/>
      <c r="L1719" s="74"/>
      <c r="M1719" s="74"/>
    </row>
    <row r="1720" spans="1:13" s="139" customFormat="1" ht="11.25" customHeight="1">
      <c r="A1720" s="74" t="s">
        <v>113</v>
      </c>
      <c r="B1720" s="142">
        <v>854</v>
      </c>
      <c r="C1720" s="142">
        <v>85495</v>
      </c>
      <c r="D1720" s="143">
        <v>4190</v>
      </c>
      <c r="E1720" s="138" t="s">
        <v>357</v>
      </c>
      <c r="G1720" s="140">
        <v>5000</v>
      </c>
      <c r="H1720" s="141">
        <v>4953.8500000000004</v>
      </c>
      <c r="I1720" s="78">
        <f t="shared" si="53"/>
        <v>0.99077000000000004</v>
      </c>
      <c r="J1720" s="74"/>
      <c r="K1720" s="74"/>
      <c r="L1720" s="74"/>
      <c r="M1720" s="74"/>
    </row>
    <row r="1721" spans="1:13" s="139" customFormat="1" ht="37.5" hidden="1" customHeight="1">
      <c r="A1721" s="219"/>
      <c r="B1721" s="142"/>
      <c r="C1721" s="142"/>
      <c r="D1721" s="143"/>
      <c r="E1721" s="235"/>
      <c r="G1721" s="140"/>
      <c r="H1721" s="141"/>
      <c r="I1721" s="78"/>
      <c r="J1721" s="74"/>
      <c r="K1721" s="74"/>
      <c r="L1721" s="74"/>
      <c r="M1721" s="74"/>
    </row>
    <row r="1722" spans="1:13" s="139" customFormat="1" ht="11.25" customHeight="1">
      <c r="A1722" s="74" t="s">
        <v>113</v>
      </c>
      <c r="B1722" s="142">
        <v>854</v>
      </c>
      <c r="C1722" s="142">
        <v>85495</v>
      </c>
      <c r="D1722" s="143">
        <v>4210</v>
      </c>
      <c r="E1722" s="138" t="s">
        <v>162</v>
      </c>
      <c r="G1722" s="140">
        <v>1000</v>
      </c>
      <c r="H1722" s="141">
        <v>999.94</v>
      </c>
      <c r="I1722" s="78">
        <f t="shared" si="53"/>
        <v>0.99994000000000005</v>
      </c>
      <c r="J1722" s="74"/>
      <c r="K1722" s="74"/>
      <c r="L1722" s="74"/>
      <c r="M1722" s="74"/>
    </row>
    <row r="1723" spans="1:13" s="139" customFormat="1" ht="11.25" hidden="1" customHeight="1">
      <c r="A1723" s="74" t="s">
        <v>113</v>
      </c>
      <c r="B1723" s="142">
        <v>854</v>
      </c>
      <c r="C1723" s="142">
        <v>85495</v>
      </c>
      <c r="D1723" s="143">
        <v>4220</v>
      </c>
      <c r="E1723" s="138" t="s">
        <v>172</v>
      </c>
      <c r="G1723" s="140"/>
      <c r="H1723" s="141"/>
      <c r="I1723" s="78" t="str">
        <f t="shared" si="53"/>
        <v xml:space="preserve"> </v>
      </c>
      <c r="J1723" s="74"/>
      <c r="K1723" s="74"/>
      <c r="L1723" s="74"/>
      <c r="M1723" s="74"/>
    </row>
    <row r="1724" spans="1:13" s="139" customFormat="1" ht="11.25" customHeight="1">
      <c r="A1724" s="74" t="s">
        <v>113</v>
      </c>
      <c r="B1724" s="142">
        <v>854</v>
      </c>
      <c r="C1724" s="142">
        <v>85495</v>
      </c>
      <c r="D1724" s="143">
        <v>4240</v>
      </c>
      <c r="E1724" s="138" t="s">
        <v>213</v>
      </c>
      <c r="G1724" s="140">
        <v>800</v>
      </c>
      <c r="H1724" s="141">
        <v>799.83</v>
      </c>
      <c r="I1724" s="78">
        <f t="shared" si="53"/>
        <v>0.99978750000000005</v>
      </c>
      <c r="J1724" s="74"/>
      <c r="K1724" s="74"/>
      <c r="L1724" s="74"/>
      <c r="M1724" s="74"/>
    </row>
    <row r="1725" spans="1:13" s="139" customFormat="1" ht="11.25" hidden="1" customHeight="1">
      <c r="A1725" s="74" t="s">
        <v>113</v>
      </c>
      <c r="B1725" s="142">
        <v>854</v>
      </c>
      <c r="C1725" s="142">
        <v>85495</v>
      </c>
      <c r="D1725" s="143">
        <v>4300</v>
      </c>
      <c r="E1725" s="138" t="s">
        <v>165</v>
      </c>
      <c r="G1725" s="140"/>
      <c r="H1725" s="141"/>
      <c r="I1725" s="78" t="str">
        <f t="shared" si="53"/>
        <v xml:space="preserve"> </v>
      </c>
      <c r="J1725" s="74"/>
      <c r="K1725" s="74"/>
      <c r="L1725" s="74"/>
      <c r="M1725" s="74"/>
    </row>
    <row r="1726" spans="1:13" s="225" customFormat="1" ht="11.25" hidden="1" customHeight="1">
      <c r="A1726" s="74" t="s">
        <v>113</v>
      </c>
      <c r="B1726" s="142">
        <v>854</v>
      </c>
      <c r="C1726" s="142">
        <v>85495</v>
      </c>
      <c r="D1726" s="143">
        <v>4990</v>
      </c>
      <c r="E1726" s="138" t="s">
        <v>182</v>
      </c>
      <c r="G1726" s="140"/>
      <c r="H1726" s="141"/>
      <c r="I1726" s="78" t="str">
        <f t="shared" si="53"/>
        <v xml:space="preserve"> </v>
      </c>
      <c r="J1726" s="74"/>
      <c r="K1726" s="74"/>
      <c r="L1726" s="74"/>
      <c r="M1726" s="74"/>
    </row>
    <row r="1727" spans="1:13" s="225" customFormat="1" ht="6" customHeight="1">
      <c r="A1727" s="74"/>
      <c r="B1727" s="142"/>
      <c r="C1727" s="142"/>
      <c r="D1727" s="143"/>
      <c r="E1727" s="138"/>
      <c r="G1727" s="111"/>
      <c r="H1727" s="112"/>
      <c r="I1727" s="133"/>
      <c r="J1727" s="74"/>
      <c r="K1727" s="74"/>
      <c r="L1727" s="74"/>
      <c r="M1727" s="74"/>
    </row>
    <row r="1728" spans="1:13" s="74" customFormat="1" ht="11.25" hidden="1" customHeight="1">
      <c r="A1728" s="79"/>
      <c r="B1728" s="79"/>
      <c r="C1728" s="79"/>
      <c r="D1728" s="79"/>
      <c r="E1728" s="114" t="s">
        <v>447</v>
      </c>
      <c r="F1728" s="115"/>
      <c r="G1728" s="120">
        <f>SUM(G1731,G1735:G1740)</f>
        <v>0</v>
      </c>
      <c r="H1728" s="121">
        <f>SUM(H1731,H1735:H1740)</f>
        <v>0</v>
      </c>
      <c r="I1728" s="122" t="str">
        <f t="shared" si="53"/>
        <v xml:space="preserve"> </v>
      </c>
    </row>
    <row r="1729" spans="1:13" s="74" customFormat="1" ht="6" hidden="1" customHeight="1">
      <c r="A1729" s="79"/>
      <c r="B1729" s="79"/>
      <c r="C1729" s="79"/>
      <c r="D1729" s="79"/>
      <c r="E1729" s="75" t="s">
        <v>24</v>
      </c>
      <c r="F1729" s="76"/>
      <c r="G1729" s="116"/>
      <c r="H1729" s="117"/>
      <c r="I1729" s="124"/>
    </row>
    <row r="1730" spans="1:13" ht="11.25" hidden="1" customHeight="1">
      <c r="E1730" s="125" t="s">
        <v>38</v>
      </c>
      <c r="F1730" s="126"/>
      <c r="G1730" s="111"/>
      <c r="H1730" s="112"/>
      <c r="J1730" s="74"/>
      <c r="K1730" s="74"/>
      <c r="L1730" s="74"/>
      <c r="M1730" s="74"/>
    </row>
    <row r="1731" spans="1:13" ht="11.25" hidden="1" customHeight="1">
      <c r="A1731" s="74" t="s">
        <v>113</v>
      </c>
      <c r="B1731" s="142">
        <v>854</v>
      </c>
      <c r="C1731" s="142">
        <v>85495</v>
      </c>
      <c r="D1731" s="79" t="s">
        <v>197</v>
      </c>
      <c r="E1731" s="110" t="s">
        <v>43</v>
      </c>
      <c r="G1731" s="111">
        <f>SUM(G1732:G1733)</f>
        <v>0</v>
      </c>
      <c r="H1731" s="112">
        <f>SUM(H1732:H1733)</f>
        <v>0</v>
      </c>
      <c r="I1731" s="78" t="str">
        <f t="shared" si="53"/>
        <v xml:space="preserve"> </v>
      </c>
      <c r="J1731" s="74"/>
      <c r="K1731" s="74"/>
      <c r="L1731" s="74"/>
      <c r="M1731" s="74"/>
    </row>
    <row r="1732" spans="1:13" ht="11.25" hidden="1" customHeight="1">
      <c r="A1732" s="74" t="s">
        <v>113</v>
      </c>
      <c r="B1732" s="142">
        <v>854</v>
      </c>
      <c r="C1732" s="142">
        <v>85495</v>
      </c>
      <c r="D1732" s="128">
        <v>4170</v>
      </c>
      <c r="E1732" s="129" t="s">
        <v>46</v>
      </c>
      <c r="G1732" s="131"/>
      <c r="H1732" s="132"/>
      <c r="I1732" s="133" t="str">
        <f t="shared" si="53"/>
        <v xml:space="preserve"> </v>
      </c>
      <c r="J1732" s="74"/>
      <c r="K1732" s="74"/>
      <c r="L1732" s="74"/>
      <c r="M1732" s="74"/>
    </row>
    <row r="1733" spans="1:13" ht="11.25" hidden="1" customHeight="1">
      <c r="E1733" s="129" t="s">
        <v>47</v>
      </c>
      <c r="G1733" s="131"/>
      <c r="H1733" s="132"/>
      <c r="I1733" s="133" t="str">
        <f t="shared" si="53"/>
        <v xml:space="preserve"> </v>
      </c>
      <c r="J1733" s="74"/>
      <c r="K1733" s="74"/>
      <c r="L1733" s="74"/>
      <c r="M1733" s="74"/>
    </row>
    <row r="1734" spans="1:13" ht="6" hidden="1" customHeight="1">
      <c r="E1734" s="110" t="s">
        <v>24</v>
      </c>
      <c r="G1734" s="111"/>
      <c r="H1734" s="112"/>
      <c r="J1734" s="74"/>
      <c r="K1734" s="74"/>
      <c r="L1734" s="74"/>
      <c r="M1734" s="74"/>
    </row>
    <row r="1735" spans="1:13" s="139" customFormat="1" ht="11.25" hidden="1" customHeight="1">
      <c r="A1735" s="74" t="s">
        <v>113</v>
      </c>
      <c r="B1735" s="142">
        <v>854</v>
      </c>
      <c r="C1735" s="142">
        <v>85495</v>
      </c>
      <c r="D1735" s="143">
        <v>4190</v>
      </c>
      <c r="E1735" s="138" t="s">
        <v>357</v>
      </c>
      <c r="G1735" s="140"/>
      <c r="H1735" s="141"/>
      <c r="I1735" s="78" t="str">
        <f t="shared" si="53"/>
        <v xml:space="preserve"> </v>
      </c>
      <c r="J1735" s="74"/>
      <c r="K1735" s="74"/>
      <c r="L1735" s="74"/>
      <c r="M1735" s="74"/>
    </row>
    <row r="1736" spans="1:13" s="139" customFormat="1" ht="11.25" hidden="1" customHeight="1">
      <c r="A1736" s="74" t="s">
        <v>113</v>
      </c>
      <c r="B1736" s="142">
        <v>854</v>
      </c>
      <c r="C1736" s="142">
        <v>85495</v>
      </c>
      <c r="D1736" s="143">
        <v>4210</v>
      </c>
      <c r="E1736" s="138" t="s">
        <v>162</v>
      </c>
      <c r="G1736" s="140"/>
      <c r="H1736" s="141"/>
      <c r="I1736" s="78" t="str">
        <f t="shared" si="53"/>
        <v xml:space="preserve"> </v>
      </c>
      <c r="J1736" s="74"/>
      <c r="K1736" s="74"/>
      <c r="L1736" s="74"/>
      <c r="M1736" s="74"/>
    </row>
    <row r="1737" spans="1:13" s="139" customFormat="1" ht="11.25" hidden="1" customHeight="1">
      <c r="A1737" s="74" t="s">
        <v>113</v>
      </c>
      <c r="B1737" s="142">
        <v>854</v>
      </c>
      <c r="C1737" s="142">
        <v>85495</v>
      </c>
      <c r="D1737" s="143">
        <v>4220</v>
      </c>
      <c r="E1737" s="138" t="s">
        <v>172</v>
      </c>
      <c r="G1737" s="140"/>
      <c r="H1737" s="141"/>
      <c r="I1737" s="78" t="str">
        <f t="shared" si="53"/>
        <v xml:space="preserve"> </v>
      </c>
      <c r="J1737" s="74"/>
      <c r="K1737" s="74"/>
      <c r="L1737" s="74"/>
      <c r="M1737" s="74"/>
    </row>
    <row r="1738" spans="1:13" s="139" customFormat="1" ht="11.25" hidden="1" customHeight="1">
      <c r="A1738" s="74" t="s">
        <v>113</v>
      </c>
      <c r="B1738" s="142">
        <v>854</v>
      </c>
      <c r="C1738" s="142">
        <v>85495</v>
      </c>
      <c r="D1738" s="143">
        <v>4240</v>
      </c>
      <c r="E1738" s="138" t="s">
        <v>213</v>
      </c>
      <c r="G1738" s="140"/>
      <c r="H1738" s="141"/>
      <c r="I1738" s="78" t="str">
        <f t="shared" si="53"/>
        <v xml:space="preserve"> </v>
      </c>
      <c r="J1738" s="74"/>
      <c r="K1738" s="74"/>
      <c r="L1738" s="74"/>
      <c r="M1738" s="74"/>
    </row>
    <row r="1739" spans="1:13" s="139" customFormat="1" ht="11.25" hidden="1" customHeight="1">
      <c r="A1739" s="74" t="s">
        <v>113</v>
      </c>
      <c r="B1739" s="142">
        <v>854</v>
      </c>
      <c r="C1739" s="142">
        <v>85495</v>
      </c>
      <c r="D1739" s="143">
        <v>4300</v>
      </c>
      <c r="E1739" s="138" t="s">
        <v>165</v>
      </c>
      <c r="G1739" s="140"/>
      <c r="H1739" s="141"/>
      <c r="I1739" s="78" t="str">
        <f t="shared" si="53"/>
        <v xml:space="preserve"> </v>
      </c>
      <c r="J1739" s="74"/>
      <c r="K1739" s="74"/>
      <c r="L1739" s="74"/>
      <c r="M1739" s="74"/>
    </row>
    <row r="1740" spans="1:13" s="225" customFormat="1" ht="11.25" hidden="1" customHeight="1">
      <c r="A1740" s="74" t="s">
        <v>113</v>
      </c>
      <c r="B1740" s="142">
        <v>854</v>
      </c>
      <c r="C1740" s="142">
        <v>85495</v>
      </c>
      <c r="D1740" s="143">
        <v>4990</v>
      </c>
      <c r="E1740" s="138" t="s">
        <v>182</v>
      </c>
      <c r="G1740" s="140"/>
      <c r="H1740" s="141"/>
      <c r="I1740" s="78" t="str">
        <f t="shared" si="53"/>
        <v xml:space="preserve"> </v>
      </c>
      <c r="J1740" s="74"/>
      <c r="K1740" s="74"/>
      <c r="L1740" s="74"/>
      <c r="M1740" s="74"/>
    </row>
    <row r="1741" spans="1:13" s="225" customFormat="1" ht="6" hidden="1" customHeight="1">
      <c r="A1741" s="74"/>
      <c r="B1741" s="142"/>
      <c r="C1741" s="142"/>
      <c r="D1741" s="143"/>
      <c r="E1741" s="138"/>
      <c r="G1741" s="111"/>
      <c r="H1741" s="112"/>
      <c r="I1741" s="133"/>
      <c r="J1741" s="74"/>
      <c r="K1741" s="74"/>
      <c r="L1741" s="74"/>
      <c r="M1741" s="74"/>
    </row>
    <row r="1742" spans="1:13" ht="11.25" customHeight="1">
      <c r="E1742" s="125" t="s">
        <v>48</v>
      </c>
      <c r="F1742" s="126"/>
      <c r="G1742" s="111"/>
      <c r="H1742" s="112"/>
      <c r="J1742" s="74"/>
      <c r="K1742" s="74"/>
      <c r="L1742" s="74"/>
      <c r="M1742" s="74"/>
    </row>
    <row r="1743" spans="1:13" ht="11.25" customHeight="1">
      <c r="E1743" s="152" t="s">
        <v>390</v>
      </c>
      <c r="F1743" s="126"/>
      <c r="G1743" s="111"/>
      <c r="H1743" s="112"/>
      <c r="J1743" s="74"/>
      <c r="K1743" s="74"/>
      <c r="L1743" s="74"/>
      <c r="M1743" s="74"/>
    </row>
    <row r="1744" spans="1:13" ht="11.25" customHeight="1">
      <c r="E1744" s="152" t="s">
        <v>391</v>
      </c>
      <c r="F1744" s="126"/>
      <c r="G1744" s="111"/>
      <c r="H1744" s="112"/>
      <c r="J1744" s="74"/>
      <c r="K1744" s="74"/>
      <c r="L1744" s="74"/>
      <c r="M1744" s="74"/>
    </row>
    <row r="1745" spans="1:13" s="74" customFormat="1" ht="6" customHeight="1">
      <c r="A1745" s="79"/>
      <c r="B1745" s="79"/>
      <c r="C1745" s="79"/>
      <c r="D1745" s="79"/>
      <c r="E1745" s="152"/>
      <c r="F1745" s="152"/>
      <c r="G1745" s="120"/>
      <c r="H1745" s="121"/>
      <c r="I1745" s="122"/>
    </row>
    <row r="1746" spans="1:13" ht="14.1" customHeight="1">
      <c r="A1746" s="104" t="s">
        <v>115</v>
      </c>
      <c r="B1746" s="104"/>
      <c r="C1746" s="104"/>
      <c r="D1746" s="104" t="s">
        <v>181</v>
      </c>
      <c r="E1746" s="105" t="s">
        <v>116</v>
      </c>
      <c r="F1746" s="106"/>
      <c r="G1746" s="107">
        <f>SUM(G1754,G1772)</f>
        <v>341777</v>
      </c>
      <c r="H1746" s="108">
        <f>SUM(H1754,H1772)</f>
        <v>341769.93999999994</v>
      </c>
      <c r="I1746" s="109">
        <f t="shared" si="53"/>
        <v>0.99997934325598259</v>
      </c>
      <c r="J1746" s="74"/>
      <c r="K1746" s="74"/>
      <c r="L1746" s="74"/>
      <c r="M1746" s="74"/>
    </row>
    <row r="1747" spans="1:13" ht="6" customHeight="1">
      <c r="A1747" s="151"/>
      <c r="B1747" s="151"/>
      <c r="C1747" s="151"/>
      <c r="D1747" s="151"/>
      <c r="E1747" s="114" t="s">
        <v>24</v>
      </c>
      <c r="G1747" s="111"/>
      <c r="H1747" s="112"/>
      <c r="J1747" s="74"/>
      <c r="K1747" s="74"/>
      <c r="L1747" s="74"/>
      <c r="M1747" s="74"/>
    </row>
    <row r="1748" spans="1:13" ht="11.25" customHeight="1">
      <c r="A1748" s="151"/>
      <c r="B1748" s="151"/>
      <c r="C1748" s="151"/>
      <c r="D1748" s="151"/>
      <c r="E1748" s="114" t="s">
        <v>11</v>
      </c>
      <c r="G1748" s="111"/>
      <c r="H1748" s="112"/>
      <c r="J1748" s="74"/>
      <c r="K1748" s="74"/>
      <c r="L1748" s="74"/>
      <c r="M1748" s="74"/>
    </row>
    <row r="1749" spans="1:13" ht="6" customHeight="1">
      <c r="A1749" s="151"/>
      <c r="B1749" s="151"/>
      <c r="C1749" s="151"/>
      <c r="D1749" s="151"/>
      <c r="E1749" s="110" t="s">
        <v>24</v>
      </c>
      <c r="G1749" s="111"/>
      <c r="H1749" s="112"/>
      <c r="J1749" s="74"/>
      <c r="K1749" s="74"/>
      <c r="L1749" s="74"/>
      <c r="M1749" s="74"/>
    </row>
    <row r="1750" spans="1:13" ht="11.25" customHeight="1">
      <c r="A1750" s="151"/>
      <c r="B1750" s="151"/>
      <c r="C1750" s="151"/>
      <c r="D1750" s="151"/>
      <c r="E1750" s="114" t="s">
        <v>12</v>
      </c>
      <c r="G1750" s="111"/>
      <c r="H1750" s="112"/>
      <c r="J1750" s="74"/>
      <c r="K1750" s="74"/>
      <c r="L1750" s="74"/>
      <c r="M1750" s="74"/>
    </row>
    <row r="1751" spans="1:13" ht="6" customHeight="1">
      <c r="A1751" s="151"/>
      <c r="B1751" s="151"/>
      <c r="C1751" s="151"/>
      <c r="D1751" s="151"/>
      <c r="E1751" s="110" t="s">
        <v>24</v>
      </c>
      <c r="G1751" s="111"/>
      <c r="H1751" s="112"/>
      <c r="J1751" s="74"/>
      <c r="K1751" s="74"/>
      <c r="L1751" s="74"/>
      <c r="M1751" s="74"/>
    </row>
    <row r="1752" spans="1:13" s="74" customFormat="1" ht="23.25" customHeight="1">
      <c r="A1752" s="79"/>
      <c r="B1752" s="79"/>
      <c r="C1752" s="79"/>
      <c r="D1752" s="79"/>
      <c r="E1752" s="110" t="s">
        <v>367</v>
      </c>
      <c r="F1752" s="110"/>
      <c r="G1752" s="120"/>
      <c r="H1752" s="121"/>
      <c r="I1752" s="122"/>
    </row>
    <row r="1753" spans="1:13" s="74" customFormat="1" ht="6" customHeight="1">
      <c r="A1753" s="79"/>
      <c r="B1753" s="79"/>
      <c r="C1753" s="79"/>
      <c r="D1753" s="79"/>
      <c r="E1753" s="110" t="s">
        <v>24</v>
      </c>
      <c r="F1753" s="76"/>
      <c r="G1753" s="111"/>
      <c r="H1753" s="112"/>
      <c r="I1753" s="78"/>
    </row>
    <row r="1754" spans="1:13" s="74" customFormat="1" ht="11.25" customHeight="1">
      <c r="A1754" s="79"/>
      <c r="B1754" s="79"/>
      <c r="C1754" s="79"/>
      <c r="D1754" s="79"/>
      <c r="E1754" s="123" t="s">
        <v>372</v>
      </c>
      <c r="F1754" s="115"/>
      <c r="G1754" s="120">
        <f>SUM(G1757,G1762:G1770)</f>
        <v>307857</v>
      </c>
      <c r="H1754" s="121">
        <f>SUM(H1757,H1762:H1770)</f>
        <v>307849.93999999994</v>
      </c>
      <c r="I1754" s="122">
        <f t="shared" ref="I1754:I1813" si="54">IF(SUM(G1754=0)," ",(H1754/G1754))</f>
        <v>0.999977067274741</v>
      </c>
    </row>
    <row r="1755" spans="1:13" s="74" customFormat="1" ht="6" customHeight="1">
      <c r="A1755" s="79"/>
      <c r="B1755" s="79"/>
      <c r="C1755" s="79"/>
      <c r="D1755" s="79"/>
      <c r="E1755" s="114" t="s">
        <v>24</v>
      </c>
      <c r="F1755" s="115"/>
      <c r="G1755" s="120"/>
      <c r="H1755" s="121"/>
      <c r="I1755" s="122"/>
    </row>
    <row r="1756" spans="1:13" s="74" customFormat="1" ht="11.25" customHeight="1">
      <c r="A1756" s="79"/>
      <c r="B1756" s="79"/>
      <c r="C1756" s="79"/>
      <c r="D1756" s="79"/>
      <c r="E1756" s="125" t="s">
        <v>38</v>
      </c>
      <c r="F1756" s="115"/>
      <c r="G1756" s="120"/>
      <c r="H1756" s="121"/>
      <c r="I1756" s="122"/>
    </row>
    <row r="1757" spans="1:13" s="74" customFormat="1" ht="11.25" customHeight="1">
      <c r="A1757" s="74" t="s">
        <v>115</v>
      </c>
      <c r="B1757" s="142">
        <v>854</v>
      </c>
      <c r="C1757" s="142">
        <v>85412</v>
      </c>
      <c r="D1757" s="79" t="s">
        <v>197</v>
      </c>
      <c r="E1757" s="110" t="s">
        <v>43</v>
      </c>
      <c r="F1757" s="115"/>
      <c r="G1757" s="120">
        <f>SUM(G1758:G1760)</f>
        <v>141040</v>
      </c>
      <c r="H1757" s="121">
        <f>SUM(H1758:H1760)</f>
        <v>141034.93</v>
      </c>
      <c r="I1757" s="122">
        <f t="shared" si="54"/>
        <v>0.99996405275099254</v>
      </c>
    </row>
    <row r="1758" spans="1:13" s="196" customFormat="1" ht="11.25" customHeight="1">
      <c r="A1758" s="74" t="s">
        <v>115</v>
      </c>
      <c r="B1758" s="142">
        <v>854</v>
      </c>
      <c r="C1758" s="142">
        <v>85412</v>
      </c>
      <c r="D1758" s="128">
        <v>4170</v>
      </c>
      <c r="E1758" s="129" t="s">
        <v>46</v>
      </c>
      <c r="F1758" s="115"/>
      <c r="G1758" s="194">
        <v>124700</v>
      </c>
      <c r="H1758" s="195">
        <v>124700</v>
      </c>
      <c r="I1758" s="133">
        <f t="shared" si="54"/>
        <v>1</v>
      </c>
      <c r="J1758" s="74"/>
      <c r="K1758" s="74"/>
      <c r="L1758" s="74"/>
      <c r="M1758" s="74"/>
    </row>
    <row r="1759" spans="1:13" s="196" customFormat="1" ht="22.5" hidden="1">
      <c r="A1759" s="74" t="s">
        <v>115</v>
      </c>
      <c r="B1759" s="142">
        <v>854</v>
      </c>
      <c r="C1759" s="142">
        <v>85412</v>
      </c>
      <c r="D1759" s="128">
        <v>4840</v>
      </c>
      <c r="E1759" s="129" t="s">
        <v>411</v>
      </c>
      <c r="F1759" s="115"/>
      <c r="G1759" s="194"/>
      <c r="H1759" s="195"/>
      <c r="I1759" s="133" t="str">
        <f t="shared" si="54"/>
        <v xml:space="preserve"> </v>
      </c>
      <c r="J1759" s="74"/>
      <c r="K1759" s="74"/>
      <c r="L1759" s="74"/>
      <c r="M1759" s="74"/>
    </row>
    <row r="1760" spans="1:13" s="196" customFormat="1" ht="11.25" customHeight="1">
      <c r="E1760" s="129" t="s">
        <v>47</v>
      </c>
      <c r="F1760" s="115"/>
      <c r="G1760" s="194">
        <f>14227+1983+130</f>
        <v>16340</v>
      </c>
      <c r="H1760" s="195">
        <f>14225.33+1980.6+129</f>
        <v>16334.93</v>
      </c>
      <c r="I1760" s="182">
        <f t="shared" si="54"/>
        <v>0.99968971848225219</v>
      </c>
      <c r="J1760" s="74"/>
      <c r="K1760" s="74"/>
      <c r="L1760" s="74"/>
      <c r="M1760" s="74"/>
    </row>
    <row r="1761" spans="1:13" s="74" customFormat="1" ht="6" customHeight="1">
      <c r="A1761" s="79"/>
      <c r="B1761" s="79"/>
      <c r="C1761" s="79"/>
      <c r="D1761" s="79"/>
      <c r="E1761" s="110" t="s">
        <v>24</v>
      </c>
      <c r="F1761" s="115"/>
      <c r="G1761" s="120"/>
      <c r="H1761" s="121"/>
      <c r="I1761" s="122"/>
    </row>
    <row r="1762" spans="1:13" s="139" customFormat="1" ht="11.25" customHeight="1">
      <c r="A1762" s="74" t="s">
        <v>115</v>
      </c>
      <c r="B1762" s="142">
        <v>854</v>
      </c>
      <c r="C1762" s="142">
        <v>85412</v>
      </c>
      <c r="D1762" s="143">
        <v>4210</v>
      </c>
      <c r="E1762" s="138" t="s">
        <v>162</v>
      </c>
      <c r="G1762" s="140">
        <v>58238</v>
      </c>
      <c r="H1762" s="141">
        <v>58236.61</v>
      </c>
      <c r="I1762" s="78">
        <f t="shared" si="54"/>
        <v>0.9999761324221299</v>
      </c>
      <c r="J1762" s="74"/>
      <c r="K1762" s="74"/>
      <c r="L1762" s="74"/>
      <c r="M1762" s="74"/>
    </row>
    <row r="1763" spans="1:13" s="139" customFormat="1" ht="11.25" customHeight="1">
      <c r="A1763" s="74" t="s">
        <v>115</v>
      </c>
      <c r="B1763" s="142">
        <v>854</v>
      </c>
      <c r="C1763" s="142">
        <v>85412</v>
      </c>
      <c r="D1763" s="143">
        <v>4220</v>
      </c>
      <c r="E1763" s="138" t="s">
        <v>172</v>
      </c>
      <c r="G1763" s="140">
        <v>2295</v>
      </c>
      <c r="H1763" s="141">
        <v>2294.4</v>
      </c>
      <c r="I1763" s="78">
        <f t="shared" si="54"/>
        <v>0.99973856209150336</v>
      </c>
      <c r="J1763" s="74"/>
      <c r="K1763" s="74"/>
      <c r="L1763" s="74"/>
      <c r="M1763" s="74"/>
    </row>
    <row r="1764" spans="1:13" s="139" customFormat="1" ht="11.25" hidden="1" customHeight="1">
      <c r="A1764" s="74" t="s">
        <v>115</v>
      </c>
      <c r="B1764" s="142">
        <v>854</v>
      </c>
      <c r="C1764" s="142">
        <v>85412</v>
      </c>
      <c r="D1764" s="143">
        <v>4240</v>
      </c>
      <c r="E1764" s="138" t="s">
        <v>213</v>
      </c>
      <c r="G1764" s="140"/>
      <c r="H1764" s="141"/>
      <c r="I1764" s="78" t="str">
        <f t="shared" si="54"/>
        <v xml:space="preserve"> </v>
      </c>
      <c r="J1764" s="74"/>
      <c r="K1764" s="74"/>
      <c r="L1764" s="74"/>
      <c r="M1764" s="74"/>
    </row>
    <row r="1765" spans="1:13" s="139" customFormat="1" ht="11.25" customHeight="1">
      <c r="A1765" s="74" t="s">
        <v>115</v>
      </c>
      <c r="B1765" s="142">
        <v>854</v>
      </c>
      <c r="C1765" s="142">
        <v>85412</v>
      </c>
      <c r="D1765" s="143">
        <v>4300</v>
      </c>
      <c r="E1765" s="138" t="s">
        <v>165</v>
      </c>
      <c r="G1765" s="140">
        <v>106284</v>
      </c>
      <c r="H1765" s="141">
        <v>106284</v>
      </c>
      <c r="I1765" s="78">
        <f t="shared" si="54"/>
        <v>1</v>
      </c>
      <c r="J1765" s="74"/>
      <c r="K1765" s="74"/>
      <c r="L1765" s="74"/>
      <c r="M1765" s="74"/>
    </row>
    <row r="1766" spans="1:13" s="139" customFormat="1" ht="22.5" hidden="1">
      <c r="A1766" s="74" t="s">
        <v>115</v>
      </c>
      <c r="B1766" s="142">
        <v>854</v>
      </c>
      <c r="C1766" s="142">
        <v>85412</v>
      </c>
      <c r="D1766" s="128">
        <v>4350</v>
      </c>
      <c r="E1766" s="138" t="s">
        <v>414</v>
      </c>
      <c r="G1766" s="140"/>
      <c r="H1766" s="141"/>
      <c r="I1766" s="78" t="str">
        <f t="shared" si="54"/>
        <v xml:space="preserve"> </v>
      </c>
      <c r="J1766" s="74"/>
      <c r="K1766" s="74"/>
      <c r="L1766" s="74"/>
      <c r="M1766" s="74"/>
    </row>
    <row r="1767" spans="1:13" s="139" customFormat="1" ht="11.25" hidden="1" customHeight="1">
      <c r="A1767" s="74" t="s">
        <v>115</v>
      </c>
      <c r="B1767" s="142">
        <v>854</v>
      </c>
      <c r="C1767" s="142">
        <v>85412</v>
      </c>
      <c r="D1767" s="137">
        <v>4370</v>
      </c>
      <c r="E1767" s="138" t="s">
        <v>413</v>
      </c>
      <c r="G1767" s="140"/>
      <c r="H1767" s="141"/>
      <c r="I1767" s="78" t="str">
        <f t="shared" si="54"/>
        <v xml:space="preserve"> </v>
      </c>
      <c r="J1767" s="74"/>
      <c r="K1767" s="74"/>
      <c r="L1767" s="74"/>
      <c r="M1767" s="74"/>
    </row>
    <row r="1768" spans="1:13" s="139" customFormat="1" ht="11.25" hidden="1" customHeight="1">
      <c r="A1768" s="74" t="s">
        <v>115</v>
      </c>
      <c r="B1768" s="142">
        <v>854</v>
      </c>
      <c r="C1768" s="142">
        <v>85412</v>
      </c>
      <c r="D1768" s="143">
        <v>4410</v>
      </c>
      <c r="E1768" s="138" t="s">
        <v>199</v>
      </c>
      <c r="G1768" s="140"/>
      <c r="H1768" s="141"/>
      <c r="I1768" s="78" t="str">
        <f t="shared" si="54"/>
        <v xml:space="preserve"> </v>
      </c>
      <c r="J1768" s="74"/>
      <c r="K1768" s="74"/>
      <c r="L1768" s="74"/>
      <c r="M1768" s="74"/>
    </row>
    <row r="1769" spans="1:13" s="139" customFormat="1" ht="11.25" hidden="1" customHeight="1">
      <c r="A1769" s="74" t="s">
        <v>115</v>
      </c>
      <c r="B1769" s="142">
        <v>854</v>
      </c>
      <c r="C1769" s="142">
        <v>85412</v>
      </c>
      <c r="D1769" s="143">
        <v>4580</v>
      </c>
      <c r="E1769" s="138" t="s">
        <v>176</v>
      </c>
      <c r="G1769" s="140"/>
      <c r="H1769" s="141"/>
      <c r="I1769" s="78" t="str">
        <f t="shared" si="54"/>
        <v xml:space="preserve"> </v>
      </c>
      <c r="J1769" s="74"/>
      <c r="K1769" s="74"/>
      <c r="L1769" s="74"/>
      <c r="M1769" s="74"/>
    </row>
    <row r="1770" spans="1:13" s="225" customFormat="1" ht="11.25" hidden="1" customHeight="1">
      <c r="A1770" s="74" t="s">
        <v>115</v>
      </c>
      <c r="B1770" s="142">
        <v>854</v>
      </c>
      <c r="C1770" s="142">
        <v>85412</v>
      </c>
      <c r="D1770" s="143">
        <v>4990</v>
      </c>
      <c r="E1770" s="138" t="s">
        <v>182</v>
      </c>
      <c r="G1770" s="140"/>
      <c r="H1770" s="141"/>
      <c r="I1770" s="78" t="str">
        <f t="shared" si="54"/>
        <v xml:space="preserve"> </v>
      </c>
      <c r="J1770" s="74"/>
      <c r="K1770" s="74"/>
      <c r="L1770" s="74"/>
      <c r="M1770" s="74"/>
    </row>
    <row r="1771" spans="1:13" s="139" customFormat="1" ht="6" customHeight="1">
      <c r="A1771" s="144"/>
      <c r="B1771" s="236" t="s">
        <v>24</v>
      </c>
      <c r="C1771" s="236" t="s">
        <v>24</v>
      </c>
      <c r="D1771" s="236" t="s">
        <v>24</v>
      </c>
      <c r="E1771" s="230" t="s">
        <v>24</v>
      </c>
      <c r="G1771" s="146"/>
      <c r="H1771" s="147"/>
      <c r="I1771" s="148"/>
      <c r="J1771" s="74"/>
      <c r="K1771" s="74"/>
      <c r="L1771" s="74"/>
      <c r="M1771" s="74"/>
    </row>
    <row r="1772" spans="1:13" s="74" customFormat="1" ht="11.25" customHeight="1">
      <c r="A1772" s="79"/>
      <c r="B1772" s="79"/>
      <c r="C1772" s="79"/>
      <c r="D1772" s="79"/>
      <c r="E1772" s="114" t="s">
        <v>454</v>
      </c>
      <c r="F1772" s="76"/>
      <c r="G1772" s="111">
        <f>SUM(G1775,G1780:G1788,G1790)</f>
        <v>33920</v>
      </c>
      <c r="H1772" s="112">
        <f>SUM(H1775,H1780:H1788,H1790)</f>
        <v>33920</v>
      </c>
      <c r="I1772" s="78">
        <f t="shared" si="54"/>
        <v>1</v>
      </c>
    </row>
    <row r="1773" spans="1:13" s="74" customFormat="1" ht="6" customHeight="1">
      <c r="A1773" s="79"/>
      <c r="B1773" s="79"/>
      <c r="C1773" s="79"/>
      <c r="D1773" s="79"/>
      <c r="E1773" s="114" t="s">
        <v>24</v>
      </c>
      <c r="F1773" s="76"/>
      <c r="G1773" s="116"/>
      <c r="H1773" s="117"/>
      <c r="I1773" s="124"/>
    </row>
    <row r="1774" spans="1:13" ht="11.25" customHeight="1">
      <c r="E1774" s="125" t="s">
        <v>38</v>
      </c>
      <c r="F1774" s="126"/>
      <c r="G1774" s="111"/>
      <c r="H1774" s="112"/>
      <c r="J1774" s="74"/>
      <c r="K1774" s="74"/>
      <c r="L1774" s="74"/>
      <c r="M1774" s="74"/>
    </row>
    <row r="1775" spans="1:13" s="74" customFormat="1" ht="11.25" customHeight="1">
      <c r="A1775" s="74" t="s">
        <v>115</v>
      </c>
      <c r="B1775" s="142">
        <v>854</v>
      </c>
      <c r="C1775" s="142">
        <v>85412</v>
      </c>
      <c r="D1775" s="79" t="s">
        <v>197</v>
      </c>
      <c r="E1775" s="110" t="s">
        <v>43</v>
      </c>
      <c r="F1775" s="115"/>
      <c r="G1775" s="120">
        <f>SUM(G1776:G1778)</f>
        <v>33920</v>
      </c>
      <c r="H1775" s="121">
        <f>SUM(H1776:H1778)</f>
        <v>33920</v>
      </c>
      <c r="I1775" s="122">
        <f t="shared" si="54"/>
        <v>1</v>
      </c>
    </row>
    <row r="1776" spans="1:13" s="196" customFormat="1" ht="11.25" customHeight="1">
      <c r="A1776" s="74" t="s">
        <v>115</v>
      </c>
      <c r="B1776" s="142">
        <v>854</v>
      </c>
      <c r="C1776" s="142">
        <v>85412</v>
      </c>
      <c r="D1776" s="128">
        <v>4170</v>
      </c>
      <c r="E1776" s="129" t="s">
        <v>46</v>
      </c>
      <c r="F1776" s="115"/>
      <c r="G1776" s="194">
        <v>33920</v>
      </c>
      <c r="H1776" s="195">
        <v>33920</v>
      </c>
      <c r="I1776" s="133">
        <f t="shared" si="54"/>
        <v>1</v>
      </c>
      <c r="J1776" s="74"/>
      <c r="K1776" s="74"/>
      <c r="L1776" s="74"/>
      <c r="M1776" s="74"/>
    </row>
    <row r="1777" spans="1:13" s="196" customFormat="1" ht="22.5" hidden="1">
      <c r="A1777" s="74" t="s">
        <v>115</v>
      </c>
      <c r="B1777" s="142">
        <v>854</v>
      </c>
      <c r="C1777" s="142">
        <v>85412</v>
      </c>
      <c r="D1777" s="128">
        <v>4840</v>
      </c>
      <c r="E1777" s="129" t="s">
        <v>411</v>
      </c>
      <c r="F1777" s="115"/>
      <c r="G1777" s="194"/>
      <c r="H1777" s="195"/>
      <c r="I1777" s="133" t="str">
        <f t="shared" si="54"/>
        <v xml:space="preserve"> </v>
      </c>
      <c r="J1777" s="74"/>
      <c r="K1777" s="74"/>
      <c r="L1777" s="74"/>
      <c r="M1777" s="74"/>
    </row>
    <row r="1778" spans="1:13" s="196" customFormat="1" ht="11.25" hidden="1" customHeight="1">
      <c r="A1778" s="134"/>
      <c r="B1778" s="134"/>
      <c r="C1778" s="134"/>
      <c r="D1778" s="134"/>
      <c r="E1778" s="129" t="s">
        <v>47</v>
      </c>
      <c r="F1778" s="115"/>
      <c r="G1778" s="194"/>
      <c r="H1778" s="195"/>
      <c r="I1778" s="182" t="str">
        <f t="shared" si="54"/>
        <v xml:space="preserve"> </v>
      </c>
      <c r="J1778" s="74"/>
      <c r="K1778" s="74"/>
      <c r="L1778" s="74"/>
      <c r="M1778" s="74"/>
    </row>
    <row r="1779" spans="1:13" ht="6" customHeight="1">
      <c r="E1779" s="125" t="s">
        <v>24</v>
      </c>
      <c r="F1779" s="126"/>
      <c r="G1779" s="111"/>
      <c r="H1779" s="112"/>
      <c r="J1779" s="74"/>
      <c r="K1779" s="74"/>
      <c r="L1779" s="74"/>
      <c r="M1779" s="74"/>
    </row>
    <row r="1780" spans="1:13" s="139" customFormat="1" ht="11.25" hidden="1" customHeight="1">
      <c r="A1780" s="74" t="s">
        <v>115</v>
      </c>
      <c r="B1780" s="142">
        <v>854</v>
      </c>
      <c r="C1780" s="142">
        <v>85412</v>
      </c>
      <c r="D1780" s="143">
        <v>4210</v>
      </c>
      <c r="E1780" s="138" t="s">
        <v>162</v>
      </c>
      <c r="G1780" s="140"/>
      <c r="H1780" s="141"/>
      <c r="I1780" s="78" t="str">
        <f t="shared" si="54"/>
        <v xml:space="preserve"> </v>
      </c>
      <c r="J1780" s="74"/>
      <c r="K1780" s="74"/>
      <c r="L1780" s="74"/>
      <c r="M1780" s="74"/>
    </row>
    <row r="1781" spans="1:13" s="139" customFormat="1" ht="11.25" hidden="1" customHeight="1">
      <c r="A1781" s="74" t="s">
        <v>115</v>
      </c>
      <c r="B1781" s="142">
        <v>854</v>
      </c>
      <c r="C1781" s="142">
        <v>85412</v>
      </c>
      <c r="D1781" s="143">
        <v>4220</v>
      </c>
      <c r="E1781" s="138" t="s">
        <v>172</v>
      </c>
      <c r="G1781" s="140"/>
      <c r="H1781" s="141"/>
      <c r="I1781" s="78" t="str">
        <f t="shared" si="54"/>
        <v xml:space="preserve"> </v>
      </c>
      <c r="J1781" s="74"/>
      <c r="K1781" s="74"/>
      <c r="L1781" s="74"/>
      <c r="M1781" s="74"/>
    </row>
    <row r="1782" spans="1:13" s="139" customFormat="1" ht="11.25" hidden="1" customHeight="1">
      <c r="A1782" s="74" t="s">
        <v>115</v>
      </c>
      <c r="B1782" s="142">
        <v>854</v>
      </c>
      <c r="C1782" s="142">
        <v>85412</v>
      </c>
      <c r="D1782" s="143">
        <v>4240</v>
      </c>
      <c r="E1782" s="138" t="s">
        <v>213</v>
      </c>
      <c r="G1782" s="140"/>
      <c r="H1782" s="141"/>
      <c r="I1782" s="78" t="str">
        <f t="shared" si="54"/>
        <v xml:space="preserve"> </v>
      </c>
      <c r="J1782" s="74"/>
      <c r="K1782" s="74"/>
      <c r="L1782" s="74"/>
      <c r="M1782" s="74"/>
    </row>
    <row r="1783" spans="1:13" s="139" customFormat="1" ht="11.25" hidden="1" customHeight="1">
      <c r="A1783" s="74" t="s">
        <v>115</v>
      </c>
      <c r="B1783" s="142">
        <v>854</v>
      </c>
      <c r="C1783" s="142">
        <v>85412</v>
      </c>
      <c r="D1783" s="143">
        <v>4300</v>
      </c>
      <c r="E1783" s="138" t="s">
        <v>165</v>
      </c>
      <c r="G1783" s="140"/>
      <c r="H1783" s="141"/>
      <c r="I1783" s="78" t="str">
        <f t="shared" si="54"/>
        <v xml:space="preserve"> </v>
      </c>
      <c r="J1783" s="74"/>
      <c r="K1783" s="74"/>
      <c r="L1783" s="74"/>
      <c r="M1783" s="74"/>
    </row>
    <row r="1784" spans="1:13" s="139" customFormat="1" ht="22.5" hidden="1">
      <c r="A1784" s="74" t="s">
        <v>115</v>
      </c>
      <c r="B1784" s="142">
        <v>854</v>
      </c>
      <c r="C1784" s="142">
        <v>85412</v>
      </c>
      <c r="D1784" s="128">
        <v>4350</v>
      </c>
      <c r="E1784" s="138" t="s">
        <v>414</v>
      </c>
      <c r="G1784" s="140"/>
      <c r="H1784" s="141"/>
      <c r="I1784" s="78" t="str">
        <f t="shared" si="54"/>
        <v xml:space="preserve"> </v>
      </c>
      <c r="J1784" s="74"/>
      <c r="K1784" s="74"/>
      <c r="L1784" s="74"/>
      <c r="M1784" s="74"/>
    </row>
    <row r="1785" spans="1:13" s="139" customFormat="1" ht="11.25" hidden="1" customHeight="1">
      <c r="A1785" s="74" t="s">
        <v>115</v>
      </c>
      <c r="B1785" s="142">
        <v>854</v>
      </c>
      <c r="C1785" s="142">
        <v>85412</v>
      </c>
      <c r="D1785" s="137">
        <v>4370</v>
      </c>
      <c r="E1785" s="138" t="s">
        <v>413</v>
      </c>
      <c r="G1785" s="140"/>
      <c r="H1785" s="141"/>
      <c r="I1785" s="78" t="str">
        <f t="shared" si="54"/>
        <v xml:space="preserve"> </v>
      </c>
      <c r="J1785" s="74"/>
      <c r="K1785" s="74"/>
      <c r="L1785" s="74"/>
      <c r="M1785" s="74"/>
    </row>
    <row r="1786" spans="1:13" s="139" customFormat="1" ht="11.25" hidden="1" customHeight="1">
      <c r="A1786" s="74" t="s">
        <v>115</v>
      </c>
      <c r="B1786" s="142">
        <v>854</v>
      </c>
      <c r="C1786" s="142">
        <v>85412</v>
      </c>
      <c r="D1786" s="143">
        <v>4410</v>
      </c>
      <c r="E1786" s="138" t="s">
        <v>199</v>
      </c>
      <c r="G1786" s="140"/>
      <c r="H1786" s="141"/>
      <c r="I1786" s="78" t="str">
        <f t="shared" si="54"/>
        <v xml:space="preserve"> </v>
      </c>
      <c r="J1786" s="74"/>
      <c r="K1786" s="74"/>
      <c r="L1786" s="74"/>
      <c r="M1786" s="74"/>
    </row>
    <row r="1787" spans="1:13" s="139" customFormat="1" ht="11.25" hidden="1" customHeight="1">
      <c r="A1787" s="74" t="s">
        <v>115</v>
      </c>
      <c r="B1787" s="142">
        <v>854</v>
      </c>
      <c r="C1787" s="142">
        <v>85412</v>
      </c>
      <c r="D1787" s="143">
        <v>4580</v>
      </c>
      <c r="E1787" s="138" t="s">
        <v>176</v>
      </c>
      <c r="G1787" s="140"/>
      <c r="H1787" s="141"/>
      <c r="I1787" s="78" t="str">
        <f t="shared" si="54"/>
        <v xml:space="preserve"> </v>
      </c>
      <c r="J1787" s="74"/>
      <c r="K1787" s="74"/>
      <c r="L1787" s="74"/>
      <c r="M1787" s="74"/>
    </row>
    <row r="1788" spans="1:13" s="225" customFormat="1" ht="11.25" hidden="1" customHeight="1">
      <c r="A1788" s="74" t="s">
        <v>115</v>
      </c>
      <c r="B1788" s="142">
        <v>854</v>
      </c>
      <c r="C1788" s="142">
        <v>85412</v>
      </c>
      <c r="D1788" s="143">
        <v>4990</v>
      </c>
      <c r="E1788" s="138" t="s">
        <v>182</v>
      </c>
      <c r="G1788" s="140"/>
      <c r="H1788" s="141"/>
      <c r="I1788" s="78" t="str">
        <f t="shared" si="54"/>
        <v xml:space="preserve"> </v>
      </c>
      <c r="J1788" s="74"/>
      <c r="K1788" s="74"/>
      <c r="L1788" s="74"/>
      <c r="M1788" s="74"/>
    </row>
    <row r="1789" spans="1:13" ht="6" hidden="1" customHeight="1">
      <c r="B1789" s="79" t="s">
        <v>24</v>
      </c>
      <c r="C1789" s="79" t="s">
        <v>24</v>
      </c>
      <c r="D1789" s="79" t="s">
        <v>24</v>
      </c>
      <c r="E1789" s="125" t="s">
        <v>24</v>
      </c>
      <c r="F1789" s="126"/>
      <c r="G1789" s="111"/>
      <c r="H1789" s="112"/>
      <c r="J1789" s="74"/>
      <c r="K1789" s="74"/>
      <c r="L1789" s="74"/>
      <c r="M1789" s="74"/>
    </row>
    <row r="1790" spans="1:13" ht="11.25" hidden="1" customHeight="1">
      <c r="A1790" s="74" t="s">
        <v>115</v>
      </c>
      <c r="B1790" s="142">
        <v>854</v>
      </c>
      <c r="C1790" s="142">
        <v>85412</v>
      </c>
      <c r="D1790" s="237">
        <v>2360</v>
      </c>
      <c r="E1790" s="110" t="s">
        <v>160</v>
      </c>
      <c r="G1790" s="140"/>
      <c r="H1790" s="141"/>
      <c r="I1790" s="78" t="str">
        <f t="shared" si="54"/>
        <v xml:space="preserve"> </v>
      </c>
      <c r="J1790" s="74"/>
      <c r="K1790" s="74"/>
      <c r="L1790" s="74"/>
      <c r="M1790" s="74"/>
    </row>
    <row r="1791" spans="1:13" ht="6" customHeight="1">
      <c r="E1791" s="110" t="s">
        <v>24</v>
      </c>
      <c r="G1791" s="111"/>
      <c r="H1791" s="112"/>
      <c r="J1791" s="74"/>
      <c r="K1791" s="74"/>
      <c r="L1791" s="74"/>
      <c r="M1791" s="74"/>
    </row>
    <row r="1792" spans="1:13" ht="11.25" customHeight="1">
      <c r="E1792" s="125" t="s">
        <v>48</v>
      </c>
      <c r="F1792" s="126"/>
      <c r="G1792" s="111"/>
      <c r="H1792" s="112"/>
      <c r="J1792" s="74"/>
      <c r="K1792" s="74"/>
      <c r="L1792" s="74"/>
      <c r="M1792" s="74"/>
    </row>
    <row r="1793" spans="1:13" s="74" customFormat="1" ht="11.25" customHeight="1">
      <c r="A1793" s="79"/>
      <c r="B1793" s="79"/>
      <c r="C1793" s="79"/>
      <c r="D1793" s="79"/>
      <c r="E1793" s="152" t="s">
        <v>390</v>
      </c>
      <c r="F1793" s="152"/>
      <c r="G1793" s="120"/>
      <c r="H1793" s="121"/>
      <c r="I1793" s="122"/>
    </row>
    <row r="1794" spans="1:13" s="74" customFormat="1" ht="11.25" customHeight="1">
      <c r="A1794" s="79"/>
      <c r="B1794" s="79"/>
      <c r="C1794" s="79"/>
      <c r="D1794" s="79"/>
      <c r="E1794" s="152" t="s">
        <v>391</v>
      </c>
      <c r="F1794" s="152"/>
      <c r="G1794" s="120"/>
      <c r="H1794" s="121"/>
      <c r="I1794" s="122"/>
    </row>
    <row r="1795" spans="1:13" s="74" customFormat="1" ht="22.5" customHeight="1">
      <c r="A1795" s="79"/>
      <c r="B1795" s="79"/>
      <c r="C1795" s="79"/>
      <c r="D1795" s="79"/>
      <c r="E1795" s="152" t="s">
        <v>371</v>
      </c>
      <c r="F1795" s="152"/>
      <c r="G1795" s="120"/>
      <c r="H1795" s="121"/>
      <c r="I1795" s="122"/>
    </row>
    <row r="1796" spans="1:13" ht="6" customHeight="1">
      <c r="A1796" s="151"/>
      <c r="B1796" s="151"/>
      <c r="C1796" s="151"/>
      <c r="D1796" s="151"/>
      <c r="E1796" s="110" t="s">
        <v>24</v>
      </c>
      <c r="G1796" s="111"/>
      <c r="H1796" s="112"/>
      <c r="J1796" s="74"/>
      <c r="K1796" s="74"/>
      <c r="L1796" s="74"/>
      <c r="M1796" s="74"/>
    </row>
    <row r="1797" spans="1:13" ht="11.25" customHeight="1">
      <c r="A1797" s="104" t="s">
        <v>117</v>
      </c>
      <c r="B1797" s="104"/>
      <c r="C1797" s="104"/>
      <c r="D1797" s="104" t="s">
        <v>181</v>
      </c>
      <c r="E1797" s="105" t="s">
        <v>360</v>
      </c>
      <c r="F1797" s="106"/>
      <c r="G1797" s="107">
        <f>SUM(G1799,G1820,G1839,G1865)</f>
        <v>710165</v>
      </c>
      <c r="H1797" s="108">
        <f>SUM(H1799,H1820,H1839,H1865)</f>
        <v>609077.65</v>
      </c>
      <c r="I1797" s="109">
        <f t="shared" si="54"/>
        <v>0.85765653052459645</v>
      </c>
      <c r="J1797" s="74"/>
      <c r="K1797" s="74"/>
      <c r="L1797" s="74"/>
      <c r="M1797" s="74"/>
    </row>
    <row r="1798" spans="1:13" ht="6" customHeight="1">
      <c r="E1798" s="110" t="s">
        <v>24</v>
      </c>
      <c r="G1798" s="111"/>
      <c r="H1798" s="112"/>
      <c r="J1798" s="74"/>
      <c r="K1798" s="74"/>
      <c r="L1798" s="74"/>
      <c r="M1798" s="74"/>
    </row>
    <row r="1799" spans="1:13" s="74" customFormat="1" ht="11.25" customHeight="1">
      <c r="A1799" s="74" t="s">
        <v>118</v>
      </c>
      <c r="D1799" s="74" t="s">
        <v>181</v>
      </c>
      <c r="E1799" s="75" t="s">
        <v>183</v>
      </c>
      <c r="F1799" s="110"/>
      <c r="G1799" s="159">
        <f>G1805+G1810</f>
        <v>250000</v>
      </c>
      <c r="H1799" s="160">
        <f>H1805+H1810</f>
        <v>248422</v>
      </c>
      <c r="I1799" s="161">
        <f t="shared" si="54"/>
        <v>0.99368800000000002</v>
      </c>
    </row>
    <row r="1800" spans="1:13" ht="6" customHeight="1">
      <c r="E1800" s="114" t="s">
        <v>24</v>
      </c>
      <c r="F1800" s="115"/>
      <c r="G1800" s="116"/>
      <c r="H1800" s="117"/>
      <c r="I1800" s="124"/>
      <c r="J1800" s="74"/>
      <c r="K1800" s="74"/>
      <c r="L1800" s="74"/>
      <c r="M1800" s="74"/>
    </row>
    <row r="1801" spans="1:13" ht="11.25" customHeight="1">
      <c r="E1801" s="114" t="s">
        <v>13</v>
      </c>
      <c r="F1801" s="115"/>
      <c r="G1801" s="116"/>
      <c r="H1801" s="117"/>
      <c r="I1801" s="124"/>
      <c r="J1801" s="74"/>
      <c r="K1801" s="74"/>
      <c r="L1801" s="74"/>
      <c r="M1801" s="74"/>
    </row>
    <row r="1802" spans="1:13" ht="6" customHeight="1">
      <c r="E1802" s="123" t="s">
        <v>24</v>
      </c>
      <c r="F1802" s="158"/>
      <c r="G1802" s="116"/>
      <c r="H1802" s="117"/>
      <c r="I1802" s="124"/>
      <c r="J1802" s="74"/>
      <c r="K1802" s="74"/>
      <c r="L1802" s="74"/>
      <c r="M1802" s="74"/>
    </row>
    <row r="1803" spans="1:13" ht="11.25" customHeight="1">
      <c r="E1803" s="114" t="s">
        <v>223</v>
      </c>
      <c r="F1803" s="115"/>
      <c r="G1803" s="116"/>
      <c r="H1803" s="117"/>
      <c r="I1803" s="124"/>
      <c r="J1803" s="74"/>
      <c r="K1803" s="74"/>
      <c r="L1803" s="74"/>
      <c r="M1803" s="74"/>
    </row>
    <row r="1804" spans="1:13" ht="6" customHeight="1">
      <c r="E1804" s="114" t="s">
        <v>24</v>
      </c>
      <c r="F1804" s="115"/>
      <c r="G1804" s="116"/>
      <c r="H1804" s="117"/>
      <c r="I1804" s="124"/>
      <c r="J1804" s="74"/>
      <c r="K1804" s="74"/>
      <c r="L1804" s="74"/>
      <c r="M1804" s="74"/>
    </row>
    <row r="1805" spans="1:13" s="74" customFormat="1" ht="11.25" customHeight="1">
      <c r="A1805" s="79"/>
      <c r="B1805" s="79"/>
      <c r="C1805" s="79"/>
      <c r="D1805" s="79"/>
      <c r="E1805" s="123" t="s">
        <v>372</v>
      </c>
      <c r="F1805" s="115"/>
      <c r="G1805" s="120">
        <f>SUM(G1808:G1808)</f>
        <v>250000</v>
      </c>
      <c r="H1805" s="121">
        <f>SUM(H1808:H1808)</f>
        <v>248422</v>
      </c>
      <c r="I1805" s="122">
        <f t="shared" si="54"/>
        <v>0.99368800000000002</v>
      </c>
    </row>
    <row r="1806" spans="1:13" s="74" customFormat="1" ht="6" customHeight="1">
      <c r="A1806" s="79"/>
      <c r="B1806" s="79"/>
      <c r="C1806" s="79"/>
      <c r="D1806" s="79"/>
      <c r="E1806" s="75" t="s">
        <v>24</v>
      </c>
      <c r="F1806" s="76"/>
      <c r="G1806" s="116"/>
      <c r="H1806" s="117"/>
      <c r="I1806" s="124"/>
    </row>
    <row r="1807" spans="1:13" s="74" customFormat="1" ht="11.25" customHeight="1">
      <c r="A1807" s="79"/>
      <c r="B1807" s="79"/>
      <c r="C1807" s="79"/>
      <c r="D1807" s="79"/>
      <c r="E1807" s="125" t="s">
        <v>38</v>
      </c>
      <c r="F1807" s="126"/>
      <c r="G1807" s="111"/>
      <c r="H1807" s="112"/>
      <c r="I1807" s="78"/>
    </row>
    <row r="1808" spans="1:13" s="74" customFormat="1" ht="11.25" hidden="1" customHeight="1">
      <c r="A1808" s="74" t="s">
        <v>118</v>
      </c>
      <c r="B1808" s="128">
        <v>854</v>
      </c>
      <c r="C1808" s="128">
        <v>85416</v>
      </c>
      <c r="D1808" s="128">
        <v>3240</v>
      </c>
      <c r="E1808" s="110" t="s">
        <v>444</v>
      </c>
      <c r="F1808" s="126"/>
      <c r="G1808" s="140">
        <v>250000</v>
      </c>
      <c r="H1808" s="141">
        <v>248422</v>
      </c>
      <c r="I1808" s="78">
        <f t="shared" si="54"/>
        <v>0.99368800000000002</v>
      </c>
    </row>
    <row r="1809" spans="1:13" ht="6" hidden="1" customHeight="1">
      <c r="E1809" s="110" t="s">
        <v>24</v>
      </c>
      <c r="G1809" s="111"/>
      <c r="H1809" s="112"/>
      <c r="J1809" s="74"/>
      <c r="K1809" s="74"/>
      <c r="L1809" s="74"/>
      <c r="M1809" s="74"/>
    </row>
    <row r="1810" spans="1:13" ht="11.25" hidden="1" customHeight="1">
      <c r="E1810" s="114" t="s">
        <v>447</v>
      </c>
      <c r="F1810" s="119"/>
      <c r="G1810" s="120">
        <f>SUM(G1813:G1813)</f>
        <v>0</v>
      </c>
      <c r="H1810" s="121">
        <f>SUM(H1813:H1813)</f>
        <v>0</v>
      </c>
      <c r="I1810" s="122" t="str">
        <f t="shared" si="54"/>
        <v xml:space="preserve"> </v>
      </c>
      <c r="J1810" s="74"/>
      <c r="K1810" s="74"/>
      <c r="L1810" s="74"/>
      <c r="M1810" s="74"/>
    </row>
    <row r="1811" spans="1:13" ht="6" hidden="1" customHeight="1">
      <c r="E1811" s="114" t="s">
        <v>24</v>
      </c>
      <c r="F1811" s="119"/>
      <c r="G1811" s="111"/>
      <c r="H1811" s="112"/>
      <c r="J1811" s="74"/>
      <c r="K1811" s="74"/>
      <c r="L1811" s="74"/>
      <c r="M1811" s="74"/>
    </row>
    <row r="1812" spans="1:13" ht="11.25" hidden="1" customHeight="1">
      <c r="E1812" s="125" t="s">
        <v>38</v>
      </c>
      <c r="F1812" s="119"/>
      <c r="G1812" s="111"/>
      <c r="H1812" s="112"/>
      <c r="J1812" s="74"/>
      <c r="K1812" s="74"/>
      <c r="L1812" s="74"/>
      <c r="M1812" s="74"/>
    </row>
    <row r="1813" spans="1:13" ht="11.25" hidden="1" customHeight="1">
      <c r="A1813" s="74" t="s">
        <v>118</v>
      </c>
      <c r="B1813" s="128">
        <v>854</v>
      </c>
      <c r="C1813" s="128">
        <v>85416</v>
      </c>
      <c r="D1813" s="128">
        <v>3240</v>
      </c>
      <c r="E1813" s="110" t="s">
        <v>119</v>
      </c>
      <c r="F1813" s="119"/>
      <c r="G1813" s="140"/>
      <c r="H1813" s="141"/>
      <c r="I1813" s="215" t="str">
        <f t="shared" si="54"/>
        <v xml:space="preserve"> </v>
      </c>
      <c r="J1813" s="74"/>
      <c r="K1813" s="74"/>
      <c r="L1813" s="74"/>
      <c r="M1813" s="74"/>
    </row>
    <row r="1814" spans="1:13" ht="6" hidden="1" customHeight="1">
      <c r="E1814" s="110" t="s">
        <v>24</v>
      </c>
      <c r="F1814" s="119"/>
      <c r="G1814" s="111"/>
      <c r="H1814" s="112"/>
      <c r="J1814" s="74"/>
      <c r="K1814" s="74"/>
      <c r="L1814" s="74"/>
      <c r="M1814" s="74"/>
    </row>
    <row r="1815" spans="1:13" ht="11.25" hidden="1" customHeight="1">
      <c r="E1815" s="125" t="s">
        <v>48</v>
      </c>
      <c r="F1815" s="126"/>
      <c r="G1815" s="111"/>
      <c r="H1815" s="112"/>
      <c r="J1815" s="74"/>
      <c r="K1815" s="74"/>
      <c r="L1815" s="74"/>
      <c r="M1815" s="74"/>
    </row>
    <row r="1816" spans="1:13" s="74" customFormat="1" ht="11.25" hidden="1" customHeight="1">
      <c r="A1816" s="79"/>
      <c r="B1816" s="79"/>
      <c r="C1816" s="79"/>
      <c r="D1816" s="79"/>
      <c r="E1816" s="152" t="s">
        <v>390</v>
      </c>
      <c r="F1816" s="152"/>
      <c r="G1816" s="120"/>
      <c r="H1816" s="121"/>
      <c r="I1816" s="122"/>
    </row>
    <row r="1817" spans="1:13" s="74" customFormat="1" ht="11.25" hidden="1" customHeight="1">
      <c r="A1817" s="79"/>
      <c r="B1817" s="79"/>
      <c r="C1817" s="79"/>
      <c r="D1817" s="79"/>
      <c r="E1817" s="152" t="s">
        <v>391</v>
      </c>
      <c r="F1817" s="152"/>
      <c r="G1817" s="120"/>
      <c r="H1817" s="121"/>
      <c r="I1817" s="122"/>
    </row>
    <row r="1818" spans="1:13" s="74" customFormat="1" hidden="1">
      <c r="A1818" s="79"/>
      <c r="B1818" s="79"/>
      <c r="C1818" s="79"/>
      <c r="D1818" s="79"/>
      <c r="E1818" s="152" t="s">
        <v>380</v>
      </c>
      <c r="F1818" s="76"/>
      <c r="G1818" s="111"/>
      <c r="H1818" s="112"/>
      <c r="I1818" s="78"/>
    </row>
    <row r="1819" spans="1:13" s="74" customFormat="1" ht="6" hidden="1" customHeight="1">
      <c r="A1819" s="79"/>
      <c r="B1819" s="79"/>
      <c r="C1819" s="79"/>
      <c r="D1819" s="79"/>
      <c r="E1819" s="152"/>
      <c r="F1819" s="76"/>
      <c r="G1819" s="111"/>
      <c r="H1819" s="112"/>
      <c r="I1819" s="78"/>
    </row>
    <row r="1820" spans="1:13" ht="11.25" customHeight="1">
      <c r="A1820" s="74" t="s">
        <v>120</v>
      </c>
      <c r="B1820" s="74"/>
      <c r="C1820" s="74"/>
      <c r="D1820" s="74" t="s">
        <v>181</v>
      </c>
      <c r="E1820" s="75" t="s">
        <v>121</v>
      </c>
      <c r="F1820" s="110"/>
      <c r="G1820" s="159">
        <f>SUM(G1829:G1831)</f>
        <v>100440</v>
      </c>
      <c r="H1820" s="160">
        <f>SUM(H1829:H1831)</f>
        <v>17909.45</v>
      </c>
      <c r="I1820" s="161">
        <f>IF(SUM(G1820=0)," ",(H1820/G1820))</f>
        <v>0.1783099362803664</v>
      </c>
      <c r="J1820" s="74"/>
      <c r="K1820" s="74"/>
      <c r="L1820" s="74"/>
      <c r="M1820" s="74"/>
    </row>
    <row r="1821" spans="1:13" ht="6" customHeight="1">
      <c r="E1821" s="114" t="s">
        <v>24</v>
      </c>
      <c r="F1821" s="115"/>
      <c r="G1821" s="116"/>
      <c r="H1821" s="117"/>
      <c r="J1821" s="74"/>
      <c r="K1821" s="74"/>
      <c r="L1821" s="74"/>
      <c r="M1821" s="74"/>
    </row>
    <row r="1822" spans="1:13" ht="22.5" customHeight="1">
      <c r="E1822" s="123" t="s">
        <v>201</v>
      </c>
      <c r="F1822" s="115"/>
      <c r="G1822" s="116"/>
      <c r="H1822" s="117"/>
      <c r="J1822" s="74"/>
      <c r="K1822" s="74"/>
      <c r="L1822" s="74"/>
      <c r="M1822" s="74"/>
    </row>
    <row r="1823" spans="1:13" ht="6" customHeight="1">
      <c r="E1823" s="123" t="s">
        <v>24</v>
      </c>
      <c r="F1823" s="158"/>
      <c r="G1823" s="116"/>
      <c r="H1823" s="117"/>
      <c r="J1823" s="74"/>
      <c r="K1823" s="74"/>
      <c r="L1823" s="74"/>
      <c r="M1823" s="74"/>
    </row>
    <row r="1824" spans="1:13" ht="11.25" customHeight="1">
      <c r="E1824" s="114" t="s">
        <v>14</v>
      </c>
      <c r="F1824" s="115"/>
      <c r="G1824" s="116"/>
      <c r="H1824" s="117"/>
      <c r="J1824" s="74"/>
      <c r="K1824" s="74"/>
      <c r="L1824" s="74"/>
      <c r="M1824" s="74"/>
    </row>
    <row r="1825" spans="1:13" ht="6" customHeight="1">
      <c r="E1825" s="114" t="s">
        <v>24</v>
      </c>
      <c r="F1825" s="115"/>
      <c r="G1825" s="116"/>
      <c r="H1825" s="117"/>
      <c r="J1825" s="74"/>
      <c r="K1825" s="74"/>
      <c r="L1825" s="74"/>
      <c r="M1825" s="74"/>
    </row>
    <row r="1826" spans="1:13" ht="11.25" customHeight="1">
      <c r="E1826" s="114" t="s">
        <v>462</v>
      </c>
      <c r="F1826" s="119"/>
      <c r="G1826" s="120"/>
      <c r="H1826" s="121"/>
      <c r="I1826" s="122"/>
      <c r="J1826" s="74"/>
      <c r="K1826" s="74"/>
      <c r="L1826" s="74"/>
      <c r="M1826" s="74"/>
    </row>
    <row r="1827" spans="1:13" ht="6" customHeight="1">
      <c r="E1827" s="114" t="s">
        <v>24</v>
      </c>
      <c r="F1827" s="119"/>
      <c r="G1827" s="111"/>
      <c r="H1827" s="112"/>
      <c r="J1827" s="74"/>
      <c r="K1827" s="74"/>
      <c r="L1827" s="74"/>
      <c r="M1827" s="74"/>
    </row>
    <row r="1828" spans="1:13" ht="11.25" customHeight="1">
      <c r="E1828" s="125" t="s">
        <v>38</v>
      </c>
      <c r="F1828" s="119"/>
      <c r="G1828" s="111"/>
      <c r="H1828" s="112"/>
      <c r="J1828" s="74"/>
      <c r="K1828" s="74"/>
      <c r="L1828" s="74"/>
      <c r="M1828" s="74"/>
    </row>
    <row r="1829" spans="1:13" ht="11.25" customHeight="1">
      <c r="A1829" s="74" t="s">
        <v>120</v>
      </c>
      <c r="B1829" s="128">
        <v>854</v>
      </c>
      <c r="C1829" s="128">
        <v>85415</v>
      </c>
      <c r="D1829" s="128">
        <v>3240</v>
      </c>
      <c r="E1829" s="110" t="s">
        <v>119</v>
      </c>
      <c r="F1829" s="119"/>
      <c r="G1829" s="140">
        <v>85808</v>
      </c>
      <c r="H1829" s="141">
        <v>14056</v>
      </c>
      <c r="I1829" s="214">
        <f>IF(SUM(G1829=0)," ",(H1829/G1829))</f>
        <v>0.16380757038970725</v>
      </c>
      <c r="J1829" s="74"/>
      <c r="K1829" s="74"/>
      <c r="L1829" s="74"/>
      <c r="M1829" s="74"/>
    </row>
    <row r="1830" spans="1:13" ht="11.25" customHeight="1">
      <c r="A1830" s="74" t="s">
        <v>120</v>
      </c>
      <c r="B1830" s="128">
        <v>854</v>
      </c>
      <c r="C1830" s="128">
        <v>85415</v>
      </c>
      <c r="D1830" s="128">
        <v>3260</v>
      </c>
      <c r="E1830" s="110" t="s">
        <v>122</v>
      </c>
      <c r="G1830" s="140">
        <v>6200</v>
      </c>
      <c r="H1830" s="141">
        <v>0</v>
      </c>
      <c r="I1830" s="122">
        <f t="shared" ref="I1830" si="55">IF(SUM(G1830=0)," ",(H1830/G1830))</f>
        <v>0</v>
      </c>
      <c r="J1830" s="74"/>
      <c r="K1830" s="74"/>
      <c r="L1830" s="74"/>
      <c r="M1830" s="74"/>
    </row>
    <row r="1831" spans="1:13" ht="11.25" customHeight="1">
      <c r="A1831" s="74" t="s">
        <v>120</v>
      </c>
      <c r="B1831" s="128">
        <v>854</v>
      </c>
      <c r="C1831" s="128">
        <v>85415</v>
      </c>
      <c r="D1831" s="137">
        <v>4860</v>
      </c>
      <c r="E1831" s="138" t="s">
        <v>412</v>
      </c>
      <c r="G1831" s="140">
        <v>8432</v>
      </c>
      <c r="H1831" s="141">
        <v>3853.45</v>
      </c>
      <c r="I1831" s="122">
        <f>IF(SUM(G1831=0)," ",(H1831/G1831))</f>
        <v>0.45700308349146107</v>
      </c>
      <c r="J1831" s="74"/>
      <c r="K1831" s="74"/>
      <c r="L1831" s="74"/>
      <c r="M1831" s="74"/>
    </row>
    <row r="1832" spans="1:13" ht="6" customHeight="1">
      <c r="G1832" s="111"/>
      <c r="H1832" s="112"/>
      <c r="J1832" s="74"/>
      <c r="K1832" s="74"/>
      <c r="L1832" s="74"/>
      <c r="M1832" s="74"/>
    </row>
    <row r="1833" spans="1:13" ht="11.25" customHeight="1">
      <c r="E1833" s="125" t="s">
        <v>48</v>
      </c>
      <c r="F1833" s="126"/>
      <c r="G1833" s="111"/>
      <c r="H1833" s="112"/>
      <c r="J1833" s="74"/>
      <c r="K1833" s="74"/>
      <c r="L1833" s="74"/>
      <c r="M1833" s="74"/>
    </row>
    <row r="1834" spans="1:13" s="74" customFormat="1" ht="11.25" customHeight="1">
      <c r="A1834" s="79"/>
      <c r="B1834" s="79"/>
      <c r="C1834" s="79"/>
      <c r="D1834" s="79"/>
      <c r="E1834" s="152" t="s">
        <v>390</v>
      </c>
      <c r="F1834" s="152"/>
      <c r="G1834" s="120"/>
      <c r="H1834" s="121"/>
      <c r="I1834" s="122"/>
    </row>
    <row r="1835" spans="1:13" s="74" customFormat="1" ht="11.25" customHeight="1">
      <c r="A1835" s="79"/>
      <c r="B1835" s="79"/>
      <c r="C1835" s="79"/>
      <c r="D1835" s="79"/>
      <c r="E1835" s="152" t="s">
        <v>391</v>
      </c>
      <c r="F1835" s="152"/>
      <c r="G1835" s="120"/>
      <c r="H1835" s="121"/>
      <c r="I1835" s="122"/>
    </row>
    <row r="1836" spans="1:13" s="74" customFormat="1">
      <c r="A1836" s="79"/>
      <c r="B1836" s="79"/>
      <c r="C1836" s="79"/>
      <c r="D1836" s="79"/>
      <c r="E1836" s="152" t="s">
        <v>380</v>
      </c>
      <c r="F1836" s="76"/>
      <c r="G1836" s="111"/>
      <c r="H1836" s="112"/>
      <c r="I1836" s="78"/>
    </row>
    <row r="1837" spans="1:13" s="74" customFormat="1" ht="22.5">
      <c r="A1837" s="79"/>
      <c r="B1837" s="79"/>
      <c r="C1837" s="79"/>
      <c r="D1837" s="79"/>
      <c r="E1837" s="152" t="s">
        <v>398</v>
      </c>
      <c r="F1837" s="76"/>
      <c r="G1837" s="111"/>
      <c r="H1837" s="112"/>
      <c r="I1837" s="78"/>
    </row>
    <row r="1838" spans="1:13" s="74" customFormat="1" ht="6" customHeight="1">
      <c r="A1838" s="79"/>
      <c r="B1838" s="79"/>
      <c r="C1838" s="79"/>
      <c r="D1838" s="79"/>
      <c r="E1838" s="110" t="s">
        <v>24</v>
      </c>
      <c r="F1838" s="76"/>
      <c r="G1838" s="111"/>
      <c r="H1838" s="112"/>
      <c r="I1838" s="78"/>
    </row>
    <row r="1839" spans="1:13" s="74" customFormat="1" ht="11.25" customHeight="1">
      <c r="A1839" s="74" t="s">
        <v>123</v>
      </c>
      <c r="D1839" s="74" t="s">
        <v>181</v>
      </c>
      <c r="E1839" s="75" t="s">
        <v>124</v>
      </c>
      <c r="F1839" s="110"/>
      <c r="G1839" s="159">
        <f>G1845+G1852</f>
        <v>245900</v>
      </c>
      <c r="H1839" s="160">
        <f>H1845+H1852</f>
        <v>230412.78</v>
      </c>
      <c r="I1839" s="161">
        <f t="shared" ref="I1839:I1887" si="56">IF(SUM(G1839=0)," ",(H1839/G1839))</f>
        <v>0.9370182187881253</v>
      </c>
    </row>
    <row r="1840" spans="1:13" ht="6" customHeight="1">
      <c r="E1840" s="114"/>
      <c r="F1840" s="115"/>
      <c r="G1840" s="116"/>
      <c r="H1840" s="117"/>
      <c r="I1840" s="124"/>
      <c r="J1840" s="74"/>
      <c r="K1840" s="74"/>
      <c r="L1840" s="74"/>
      <c r="M1840" s="74"/>
    </row>
    <row r="1841" spans="1:13" ht="11.25" customHeight="1">
      <c r="E1841" s="114" t="s">
        <v>15</v>
      </c>
      <c r="F1841" s="115"/>
      <c r="G1841" s="116"/>
      <c r="H1841" s="117"/>
      <c r="I1841" s="124"/>
      <c r="J1841" s="74"/>
      <c r="K1841" s="74"/>
      <c r="L1841" s="74"/>
      <c r="M1841" s="74"/>
    </row>
    <row r="1842" spans="1:13" ht="6" customHeight="1">
      <c r="E1842" s="123" t="s">
        <v>24</v>
      </c>
      <c r="F1842" s="158"/>
      <c r="G1842" s="116"/>
      <c r="H1842" s="117"/>
      <c r="I1842" s="124"/>
      <c r="J1842" s="74"/>
      <c r="K1842" s="74"/>
      <c r="L1842" s="74"/>
      <c r="M1842" s="74"/>
    </row>
    <row r="1843" spans="1:13" ht="11.25" customHeight="1">
      <c r="E1843" s="114" t="s">
        <v>14</v>
      </c>
      <c r="F1843" s="115"/>
      <c r="G1843" s="116"/>
      <c r="H1843" s="117"/>
      <c r="I1843" s="124"/>
      <c r="J1843" s="74"/>
      <c r="K1843" s="74"/>
      <c r="L1843" s="74"/>
      <c r="M1843" s="74"/>
    </row>
    <row r="1844" spans="1:13" ht="6" customHeight="1">
      <c r="E1844" s="114" t="s">
        <v>24</v>
      </c>
      <c r="F1844" s="115"/>
      <c r="G1844" s="116"/>
      <c r="H1844" s="117"/>
      <c r="I1844" s="124"/>
      <c r="J1844" s="74"/>
      <c r="K1844" s="74"/>
      <c r="L1844" s="74"/>
      <c r="M1844" s="74"/>
    </row>
    <row r="1845" spans="1:13" s="74" customFormat="1" ht="11.25" customHeight="1">
      <c r="A1845" s="79"/>
      <c r="B1845" s="79"/>
      <c r="C1845" s="79"/>
      <c r="D1845" s="79"/>
      <c r="E1845" s="123" t="s">
        <v>372</v>
      </c>
      <c r="F1845" s="115"/>
      <c r="G1845" s="120">
        <f>SUM(G1848:G1850)</f>
        <v>245900</v>
      </c>
      <c r="H1845" s="121">
        <f>SUM(H1848:H1850)</f>
        <v>230412.78</v>
      </c>
      <c r="I1845" s="122">
        <f t="shared" si="56"/>
        <v>0.9370182187881253</v>
      </c>
    </row>
    <row r="1846" spans="1:13" s="74" customFormat="1" ht="6" customHeight="1">
      <c r="A1846" s="79"/>
      <c r="B1846" s="79"/>
      <c r="C1846" s="79"/>
      <c r="D1846" s="79"/>
      <c r="E1846" s="75" t="s">
        <v>24</v>
      </c>
      <c r="F1846" s="76"/>
      <c r="G1846" s="116"/>
      <c r="H1846" s="117"/>
      <c r="I1846" s="124"/>
    </row>
    <row r="1847" spans="1:13" s="74" customFormat="1" ht="11.25" customHeight="1">
      <c r="A1847" s="79"/>
      <c r="B1847" s="79"/>
      <c r="C1847" s="79"/>
      <c r="D1847" s="79"/>
      <c r="E1847" s="125" t="s">
        <v>38</v>
      </c>
      <c r="F1847" s="126"/>
      <c r="G1847" s="111"/>
      <c r="H1847" s="112"/>
      <c r="I1847" s="78"/>
    </row>
    <row r="1848" spans="1:13" ht="11.25" customHeight="1">
      <c r="A1848" s="74" t="s">
        <v>123</v>
      </c>
      <c r="B1848" s="128">
        <v>854</v>
      </c>
      <c r="C1848" s="128">
        <v>85415</v>
      </c>
      <c r="D1848" s="128">
        <v>3240</v>
      </c>
      <c r="E1848" s="110" t="s">
        <v>119</v>
      </c>
      <c r="G1848" s="140">
        <v>117800</v>
      </c>
      <c r="H1848" s="141">
        <v>113609.08</v>
      </c>
      <c r="I1848" s="78">
        <f t="shared" si="56"/>
        <v>0.96442342954159599</v>
      </c>
      <c r="J1848" s="74"/>
      <c r="K1848" s="74"/>
      <c r="L1848" s="74"/>
      <c r="M1848" s="74"/>
    </row>
    <row r="1849" spans="1:13" ht="11.25" customHeight="1">
      <c r="A1849" s="74" t="s">
        <v>123</v>
      </c>
      <c r="B1849" s="128">
        <v>854</v>
      </c>
      <c r="C1849" s="128">
        <v>85415</v>
      </c>
      <c r="D1849" s="128">
        <v>3260</v>
      </c>
      <c r="E1849" s="110" t="s">
        <v>122</v>
      </c>
      <c r="G1849" s="140">
        <v>116700</v>
      </c>
      <c r="H1849" s="141">
        <v>106996.7</v>
      </c>
      <c r="I1849" s="78">
        <f t="shared" si="56"/>
        <v>0.91685261353898884</v>
      </c>
      <c r="J1849" s="74"/>
      <c r="K1849" s="74"/>
      <c r="L1849" s="74"/>
      <c r="M1849" s="74"/>
    </row>
    <row r="1850" spans="1:13" ht="11.25" customHeight="1">
      <c r="A1850" s="74" t="s">
        <v>123</v>
      </c>
      <c r="B1850" s="128">
        <v>854</v>
      </c>
      <c r="C1850" s="128">
        <v>85415</v>
      </c>
      <c r="D1850" s="137">
        <v>4860</v>
      </c>
      <c r="E1850" s="138" t="s">
        <v>412</v>
      </c>
      <c r="G1850" s="140">
        <v>11400</v>
      </c>
      <c r="H1850" s="141">
        <v>9807</v>
      </c>
      <c r="I1850" s="78">
        <f>IF(SUM(G1850=0)," ",(H1850/G1850))</f>
        <v>0.86026315789473684</v>
      </c>
      <c r="J1850" s="74"/>
      <c r="K1850" s="74"/>
      <c r="L1850" s="74"/>
      <c r="M1850" s="74"/>
    </row>
    <row r="1851" spans="1:13" ht="6" customHeight="1">
      <c r="E1851" s="110" t="s">
        <v>24</v>
      </c>
      <c r="G1851" s="111"/>
      <c r="H1851" s="112"/>
      <c r="J1851" s="74"/>
      <c r="K1851" s="74"/>
      <c r="L1851" s="74"/>
      <c r="M1851" s="74"/>
    </row>
    <row r="1852" spans="1:13" ht="11.25" hidden="1" customHeight="1">
      <c r="E1852" s="114" t="s">
        <v>447</v>
      </c>
      <c r="F1852" s="119"/>
      <c r="G1852" s="120">
        <f>SUM(G1855:G1856)</f>
        <v>0</v>
      </c>
      <c r="H1852" s="121">
        <f>SUM(H1855:H1856)</f>
        <v>0</v>
      </c>
      <c r="I1852" s="122" t="str">
        <f t="shared" si="56"/>
        <v xml:space="preserve"> </v>
      </c>
      <c r="J1852" s="74"/>
      <c r="K1852" s="74"/>
      <c r="L1852" s="74"/>
      <c r="M1852" s="74"/>
    </row>
    <row r="1853" spans="1:13" ht="6" hidden="1" customHeight="1">
      <c r="E1853" s="114" t="s">
        <v>24</v>
      </c>
      <c r="F1853" s="119"/>
      <c r="G1853" s="111"/>
      <c r="H1853" s="112"/>
      <c r="J1853" s="74"/>
      <c r="K1853" s="74"/>
      <c r="L1853" s="74"/>
      <c r="M1853" s="74"/>
    </row>
    <row r="1854" spans="1:13" ht="11.25" hidden="1" customHeight="1">
      <c r="E1854" s="125" t="s">
        <v>38</v>
      </c>
      <c r="F1854" s="119"/>
      <c r="G1854" s="111"/>
      <c r="H1854" s="112"/>
      <c r="J1854" s="74"/>
      <c r="K1854" s="74"/>
      <c r="L1854" s="74"/>
      <c r="M1854" s="74"/>
    </row>
    <row r="1855" spans="1:13" ht="11.25" hidden="1" customHeight="1">
      <c r="A1855" s="74" t="s">
        <v>123</v>
      </c>
      <c r="B1855" s="128">
        <v>854</v>
      </c>
      <c r="C1855" s="128">
        <v>85415</v>
      </c>
      <c r="D1855" s="128">
        <v>3240</v>
      </c>
      <c r="E1855" s="110" t="s">
        <v>119</v>
      </c>
      <c r="G1855" s="140"/>
      <c r="H1855" s="141"/>
      <c r="I1855" s="78" t="str">
        <f t="shared" si="56"/>
        <v xml:space="preserve"> </v>
      </c>
      <c r="J1855" s="74"/>
      <c r="K1855" s="74"/>
      <c r="L1855" s="74"/>
      <c r="M1855" s="74"/>
    </row>
    <row r="1856" spans="1:13" ht="11.25" hidden="1" customHeight="1">
      <c r="A1856" s="74" t="s">
        <v>123</v>
      </c>
      <c r="B1856" s="128">
        <v>854</v>
      </c>
      <c r="C1856" s="128">
        <v>85415</v>
      </c>
      <c r="D1856" s="128">
        <v>3260</v>
      </c>
      <c r="E1856" s="110" t="s">
        <v>122</v>
      </c>
      <c r="G1856" s="140"/>
      <c r="H1856" s="141"/>
      <c r="I1856" s="78" t="str">
        <f t="shared" si="56"/>
        <v xml:space="preserve"> </v>
      </c>
      <c r="J1856" s="74"/>
      <c r="K1856" s="74"/>
      <c r="L1856" s="74"/>
      <c r="M1856" s="74"/>
    </row>
    <row r="1857" spans="1:13" ht="6" customHeight="1">
      <c r="E1857" s="110" t="s">
        <v>24</v>
      </c>
      <c r="G1857" s="111"/>
      <c r="H1857" s="112"/>
      <c r="J1857" s="74"/>
      <c r="K1857" s="74"/>
      <c r="L1857" s="74"/>
      <c r="M1857" s="74"/>
    </row>
    <row r="1858" spans="1:13" ht="11.25" customHeight="1">
      <c r="E1858" s="125" t="s">
        <v>48</v>
      </c>
      <c r="F1858" s="126"/>
      <c r="G1858" s="111"/>
      <c r="H1858" s="112"/>
      <c r="J1858" s="74"/>
      <c r="K1858" s="74"/>
      <c r="L1858" s="74"/>
      <c r="M1858" s="74"/>
    </row>
    <row r="1859" spans="1:13" s="74" customFormat="1" ht="11.25" customHeight="1">
      <c r="A1859" s="79"/>
      <c r="B1859" s="79"/>
      <c r="C1859" s="79"/>
      <c r="D1859" s="79"/>
      <c r="E1859" s="152" t="s">
        <v>377</v>
      </c>
      <c r="F1859" s="152"/>
      <c r="G1859" s="120"/>
      <c r="H1859" s="121"/>
      <c r="I1859" s="122"/>
    </row>
    <row r="1860" spans="1:13" s="74" customFormat="1">
      <c r="A1860" s="79"/>
      <c r="B1860" s="79"/>
      <c r="C1860" s="79"/>
      <c r="D1860" s="79"/>
      <c r="E1860" s="152" t="s">
        <v>384</v>
      </c>
      <c r="F1860" s="76"/>
      <c r="G1860" s="111"/>
      <c r="H1860" s="112"/>
      <c r="I1860" s="78"/>
    </row>
    <row r="1861" spans="1:13" s="74" customFormat="1" ht="11.25" customHeight="1">
      <c r="A1861" s="79"/>
      <c r="B1861" s="79"/>
      <c r="C1861" s="79"/>
      <c r="D1861" s="79"/>
      <c r="E1861" s="152" t="s">
        <v>392</v>
      </c>
      <c r="F1861" s="76"/>
      <c r="G1861" s="111"/>
      <c r="H1861" s="112"/>
      <c r="I1861" s="78"/>
    </row>
    <row r="1862" spans="1:13" s="74" customFormat="1" ht="22.5">
      <c r="A1862" s="79"/>
      <c r="B1862" s="79"/>
      <c r="C1862" s="79"/>
      <c r="D1862" s="79"/>
      <c r="E1862" s="152" t="s">
        <v>398</v>
      </c>
      <c r="F1862" s="76"/>
      <c r="G1862" s="111"/>
      <c r="H1862" s="112"/>
      <c r="I1862" s="78"/>
    </row>
    <row r="1863" spans="1:13" s="74" customFormat="1" ht="22.5" customHeight="1">
      <c r="A1863" s="79"/>
      <c r="B1863" s="79"/>
      <c r="C1863" s="79"/>
      <c r="D1863" s="79"/>
      <c r="E1863" s="152" t="s">
        <v>407</v>
      </c>
      <c r="F1863" s="76"/>
      <c r="G1863" s="111"/>
      <c r="H1863" s="112"/>
      <c r="I1863" s="78"/>
    </row>
    <row r="1864" spans="1:13" s="74" customFormat="1" ht="6" customHeight="1">
      <c r="A1864" s="79"/>
      <c r="B1864" s="79"/>
      <c r="C1864" s="79"/>
      <c r="D1864" s="79"/>
      <c r="E1864" s="110" t="s">
        <v>24</v>
      </c>
      <c r="F1864" s="76"/>
      <c r="G1864" s="111"/>
      <c r="H1864" s="112"/>
      <c r="I1864" s="78"/>
    </row>
    <row r="1865" spans="1:13" ht="11.25" customHeight="1">
      <c r="A1865" s="74" t="s">
        <v>125</v>
      </c>
      <c r="B1865" s="74"/>
      <c r="C1865" s="74"/>
      <c r="D1865" s="74" t="s">
        <v>181</v>
      </c>
      <c r="E1865" s="75" t="s">
        <v>370</v>
      </c>
      <c r="F1865" s="110"/>
      <c r="G1865" s="159">
        <f>G1871+G1876</f>
        <v>113825</v>
      </c>
      <c r="H1865" s="160">
        <f>H1871+H1876</f>
        <v>112333.42</v>
      </c>
      <c r="I1865" s="161">
        <f t="shared" si="56"/>
        <v>0.98689584889084114</v>
      </c>
      <c r="J1865" s="74"/>
      <c r="K1865" s="74"/>
      <c r="L1865" s="74"/>
      <c r="M1865" s="74"/>
    </row>
    <row r="1866" spans="1:13" s="74" customFormat="1" ht="6" customHeight="1">
      <c r="A1866" s="79"/>
      <c r="B1866" s="79"/>
      <c r="C1866" s="79"/>
      <c r="D1866" s="79"/>
      <c r="E1866" s="114" t="s">
        <v>24</v>
      </c>
      <c r="F1866" s="115"/>
      <c r="G1866" s="116"/>
      <c r="H1866" s="117"/>
      <c r="I1866" s="124"/>
    </row>
    <row r="1867" spans="1:13" s="74" customFormat="1" ht="22.5" customHeight="1">
      <c r="A1867" s="79"/>
      <c r="B1867" s="79"/>
      <c r="C1867" s="79"/>
      <c r="D1867" s="79"/>
      <c r="E1867" s="114" t="s">
        <v>16</v>
      </c>
      <c r="F1867" s="115"/>
      <c r="G1867" s="116"/>
      <c r="H1867" s="117"/>
      <c r="I1867" s="124"/>
    </row>
    <row r="1868" spans="1:13" ht="6" customHeight="1">
      <c r="E1868" s="110" t="s">
        <v>24</v>
      </c>
      <c r="G1868" s="111"/>
      <c r="H1868" s="112"/>
      <c r="J1868" s="74"/>
      <c r="K1868" s="74"/>
      <c r="L1868" s="74"/>
      <c r="M1868" s="74"/>
    </row>
    <row r="1869" spans="1:13" s="74" customFormat="1" ht="11.25" customHeight="1">
      <c r="A1869" s="79"/>
      <c r="B1869" s="79"/>
      <c r="C1869" s="79"/>
      <c r="D1869" s="79"/>
      <c r="E1869" s="114" t="s">
        <v>14</v>
      </c>
      <c r="F1869" s="115"/>
      <c r="G1869" s="116"/>
      <c r="H1869" s="117"/>
      <c r="I1869" s="124"/>
    </row>
    <row r="1870" spans="1:13" ht="6" customHeight="1">
      <c r="E1870" s="110" t="s">
        <v>24</v>
      </c>
      <c r="G1870" s="111"/>
      <c r="H1870" s="112"/>
      <c r="J1870" s="74"/>
      <c r="K1870" s="74"/>
      <c r="L1870" s="74"/>
      <c r="M1870" s="74"/>
    </row>
    <row r="1871" spans="1:13" s="74" customFormat="1" ht="11.25" customHeight="1">
      <c r="A1871" s="79"/>
      <c r="B1871" s="79"/>
      <c r="C1871" s="79"/>
      <c r="D1871" s="79"/>
      <c r="E1871" s="123" t="s">
        <v>372</v>
      </c>
      <c r="F1871" s="115"/>
      <c r="G1871" s="120">
        <f>SUM(G1874)</f>
        <v>113825</v>
      </c>
      <c r="H1871" s="121">
        <f>SUM(H1874)</f>
        <v>112333.42</v>
      </c>
      <c r="I1871" s="122">
        <f t="shared" si="56"/>
        <v>0.98689584889084114</v>
      </c>
    </row>
    <row r="1872" spans="1:13" s="74" customFormat="1" ht="6" customHeight="1">
      <c r="A1872" s="79"/>
      <c r="B1872" s="79"/>
      <c r="C1872" s="79"/>
      <c r="D1872" s="79"/>
      <c r="E1872" s="75" t="s">
        <v>24</v>
      </c>
      <c r="F1872" s="76"/>
      <c r="G1872" s="116"/>
      <c r="H1872" s="117"/>
      <c r="I1872" s="124"/>
    </row>
    <row r="1873" spans="1:13" ht="11.25" customHeight="1">
      <c r="E1873" s="125" t="s">
        <v>38</v>
      </c>
      <c r="F1873" s="119"/>
      <c r="G1873" s="116"/>
      <c r="H1873" s="117"/>
      <c r="I1873" s="124"/>
      <c r="J1873" s="74"/>
      <c r="K1873" s="74"/>
      <c r="L1873" s="74"/>
      <c r="M1873" s="74"/>
    </row>
    <row r="1874" spans="1:13" ht="11.25" customHeight="1">
      <c r="A1874" s="74" t="s">
        <v>125</v>
      </c>
      <c r="B1874" s="128">
        <v>854</v>
      </c>
      <c r="C1874" s="128">
        <v>85415</v>
      </c>
      <c r="D1874" s="128">
        <v>3260</v>
      </c>
      <c r="E1874" s="110" t="s">
        <v>122</v>
      </c>
      <c r="F1874" s="119"/>
      <c r="G1874" s="140">
        <v>113825</v>
      </c>
      <c r="H1874" s="141">
        <v>112333.42</v>
      </c>
      <c r="I1874" s="78">
        <f t="shared" si="56"/>
        <v>0.98689584889084114</v>
      </c>
      <c r="J1874" s="74"/>
      <c r="K1874" s="74"/>
      <c r="L1874" s="74"/>
      <c r="M1874" s="74"/>
    </row>
    <row r="1875" spans="1:13" ht="6" customHeight="1">
      <c r="E1875" s="110" t="s">
        <v>24</v>
      </c>
      <c r="G1875" s="111"/>
      <c r="H1875" s="112"/>
      <c r="J1875" s="74"/>
      <c r="K1875" s="74"/>
      <c r="L1875" s="74"/>
      <c r="M1875" s="74"/>
    </row>
    <row r="1876" spans="1:13" s="74" customFormat="1" ht="11.25" hidden="1" customHeight="1">
      <c r="A1876" s="79"/>
      <c r="B1876" s="79"/>
      <c r="C1876" s="79"/>
      <c r="D1876" s="79"/>
      <c r="E1876" s="114" t="s">
        <v>451</v>
      </c>
      <c r="F1876" s="115"/>
      <c r="G1876" s="120">
        <f>SUM(G1879)</f>
        <v>0</v>
      </c>
      <c r="H1876" s="121">
        <f>SUM(H1879)</f>
        <v>0</v>
      </c>
      <c r="I1876" s="122" t="str">
        <f t="shared" si="56"/>
        <v xml:space="preserve"> </v>
      </c>
    </row>
    <row r="1877" spans="1:13" s="74" customFormat="1" ht="6" hidden="1" customHeight="1">
      <c r="A1877" s="79"/>
      <c r="B1877" s="79"/>
      <c r="C1877" s="79"/>
      <c r="D1877" s="79"/>
      <c r="E1877" s="75" t="s">
        <v>24</v>
      </c>
      <c r="F1877" s="76"/>
      <c r="G1877" s="116"/>
      <c r="H1877" s="117"/>
      <c r="I1877" s="124"/>
    </row>
    <row r="1878" spans="1:13" ht="11.25" hidden="1" customHeight="1">
      <c r="E1878" s="125" t="s">
        <v>38</v>
      </c>
      <c r="F1878" s="119"/>
      <c r="G1878" s="116"/>
      <c r="H1878" s="117"/>
      <c r="I1878" s="124"/>
      <c r="J1878" s="74"/>
      <c r="K1878" s="74"/>
      <c r="L1878" s="74"/>
      <c r="M1878" s="74"/>
    </row>
    <row r="1879" spans="1:13" ht="11.25" hidden="1" customHeight="1">
      <c r="A1879" s="74" t="s">
        <v>125</v>
      </c>
      <c r="B1879" s="128">
        <v>854</v>
      </c>
      <c r="C1879" s="128">
        <v>85415</v>
      </c>
      <c r="D1879" s="128">
        <v>3260</v>
      </c>
      <c r="E1879" s="110" t="s">
        <v>122</v>
      </c>
      <c r="F1879" s="119"/>
      <c r="G1879" s="149"/>
      <c r="H1879" s="150"/>
      <c r="I1879" s="78" t="str">
        <f t="shared" si="56"/>
        <v xml:space="preserve"> </v>
      </c>
      <c r="J1879" s="74"/>
      <c r="K1879" s="74"/>
      <c r="L1879" s="74"/>
      <c r="M1879" s="74"/>
    </row>
    <row r="1880" spans="1:13" ht="6" hidden="1" customHeight="1">
      <c r="E1880" s="110" t="s">
        <v>24</v>
      </c>
      <c r="F1880" s="119"/>
      <c r="G1880" s="120"/>
      <c r="H1880" s="121"/>
      <c r="I1880" s="122"/>
      <c r="J1880" s="74"/>
      <c r="K1880" s="74"/>
      <c r="L1880" s="74"/>
      <c r="M1880" s="74"/>
    </row>
    <row r="1881" spans="1:13" ht="11.25" customHeight="1">
      <c r="E1881" s="125" t="s">
        <v>48</v>
      </c>
      <c r="F1881" s="126"/>
      <c r="G1881" s="111"/>
      <c r="H1881" s="112"/>
      <c r="J1881" s="74"/>
      <c r="K1881" s="74"/>
      <c r="L1881" s="74"/>
      <c r="M1881" s="74"/>
    </row>
    <row r="1882" spans="1:13" ht="11.25" customHeight="1">
      <c r="E1882" s="152" t="s">
        <v>390</v>
      </c>
      <c r="F1882" s="126"/>
      <c r="G1882" s="111"/>
      <c r="H1882" s="112"/>
      <c r="J1882" s="74"/>
      <c r="K1882" s="74"/>
      <c r="L1882" s="74"/>
      <c r="M1882" s="74"/>
    </row>
    <row r="1883" spans="1:13" ht="11.25" customHeight="1">
      <c r="E1883" s="152" t="s">
        <v>391</v>
      </c>
      <c r="F1883" s="126"/>
      <c r="G1883" s="111"/>
      <c r="H1883" s="112"/>
      <c r="J1883" s="74"/>
      <c r="K1883" s="74"/>
      <c r="L1883" s="74"/>
      <c r="M1883" s="74"/>
    </row>
    <row r="1884" spans="1:13" ht="6" customHeight="1">
      <c r="E1884" s="152" t="s">
        <v>24</v>
      </c>
      <c r="F1884" s="126"/>
      <c r="G1884" s="111"/>
      <c r="H1884" s="112"/>
      <c r="J1884" s="74"/>
      <c r="K1884" s="74"/>
      <c r="L1884" s="74"/>
      <c r="M1884" s="74"/>
    </row>
    <row r="1885" spans="1:13" ht="11.25" customHeight="1">
      <c r="A1885" s="104" t="s">
        <v>126</v>
      </c>
      <c r="B1885" s="104"/>
      <c r="C1885" s="104"/>
      <c r="D1885" s="104" t="s">
        <v>181</v>
      </c>
      <c r="E1885" s="105" t="s">
        <v>21</v>
      </c>
      <c r="F1885" s="106"/>
      <c r="G1885" s="107">
        <f>SUM(G1887,G1969)</f>
        <v>1386961</v>
      </c>
      <c r="H1885" s="108">
        <f>SUM(H1887,H1969)</f>
        <v>1086377.6099999999</v>
      </c>
      <c r="I1885" s="109">
        <f t="shared" si="56"/>
        <v>0.78327913329935006</v>
      </c>
      <c r="J1885" s="74"/>
      <c r="K1885" s="74"/>
      <c r="L1885" s="74"/>
      <c r="M1885" s="74"/>
    </row>
    <row r="1886" spans="1:13" ht="6" customHeight="1">
      <c r="E1886" s="110" t="s">
        <v>24</v>
      </c>
      <c r="G1886" s="111"/>
      <c r="H1886" s="112"/>
      <c r="J1886" s="74"/>
      <c r="K1886" s="74"/>
      <c r="L1886" s="74"/>
      <c r="M1886" s="74"/>
    </row>
    <row r="1887" spans="1:13" ht="11.25" customHeight="1">
      <c r="A1887" s="74" t="s">
        <v>127</v>
      </c>
      <c r="B1887" s="74"/>
      <c r="C1887" s="74"/>
      <c r="D1887" s="74" t="s">
        <v>181</v>
      </c>
      <c r="E1887" s="75" t="s">
        <v>22</v>
      </c>
      <c r="F1887" s="110"/>
      <c r="G1887" s="77">
        <f>G1893+G1935</f>
        <v>666232</v>
      </c>
      <c r="H1887" s="96">
        <f>H1893+H1935</f>
        <v>579438.57999999996</v>
      </c>
      <c r="I1887" s="171">
        <f t="shared" si="56"/>
        <v>0.86972493065478684</v>
      </c>
      <c r="J1887" s="74"/>
      <c r="K1887" s="74"/>
      <c r="L1887" s="74"/>
      <c r="M1887" s="74"/>
    </row>
    <row r="1888" spans="1:13" s="74" customFormat="1" ht="6" customHeight="1">
      <c r="A1888" s="79"/>
      <c r="B1888" s="79"/>
      <c r="C1888" s="79"/>
      <c r="D1888" s="79"/>
      <c r="E1888" s="114" t="s">
        <v>24</v>
      </c>
      <c r="F1888" s="115"/>
      <c r="G1888" s="111"/>
      <c r="H1888" s="112"/>
      <c r="I1888" s="78"/>
    </row>
    <row r="1889" spans="1:13" s="74" customFormat="1" ht="11.25" customHeight="1">
      <c r="A1889" s="79"/>
      <c r="B1889" s="79"/>
      <c r="C1889" s="79"/>
      <c r="D1889" s="79"/>
      <c r="E1889" s="114" t="s">
        <v>17</v>
      </c>
      <c r="F1889" s="115"/>
      <c r="G1889" s="111"/>
      <c r="H1889" s="112"/>
      <c r="I1889" s="78"/>
    </row>
    <row r="1890" spans="1:13" ht="6" customHeight="1">
      <c r="E1890" s="110" t="s">
        <v>24</v>
      </c>
      <c r="G1890" s="111"/>
      <c r="H1890" s="112"/>
      <c r="J1890" s="74"/>
      <c r="K1890" s="74"/>
      <c r="L1890" s="74"/>
      <c r="M1890" s="74"/>
    </row>
    <row r="1891" spans="1:13" ht="97.5" customHeight="1">
      <c r="A1891" s="220"/>
      <c r="D1891" s="110"/>
      <c r="E1891" s="75" t="s">
        <v>445</v>
      </c>
      <c r="G1891" s="111"/>
      <c r="H1891" s="112"/>
      <c r="J1891" s="74"/>
      <c r="K1891" s="74"/>
      <c r="L1891" s="74"/>
      <c r="M1891" s="74"/>
    </row>
    <row r="1892" spans="1:13" ht="6" customHeight="1">
      <c r="G1892" s="111"/>
      <c r="H1892" s="112"/>
      <c r="J1892" s="74"/>
      <c r="K1892" s="74"/>
      <c r="L1892" s="74"/>
      <c r="M1892" s="74"/>
    </row>
    <row r="1893" spans="1:13" s="74" customFormat="1" ht="11.25" customHeight="1">
      <c r="A1893" s="79"/>
      <c r="B1893" s="79"/>
      <c r="C1893" s="79"/>
      <c r="D1893" s="79"/>
      <c r="E1893" s="114" t="s">
        <v>0</v>
      </c>
      <c r="F1893" s="115"/>
      <c r="G1893" s="111">
        <f>G1895+G1916</f>
        <v>660037</v>
      </c>
      <c r="H1893" s="112">
        <f>H1895+H1916</f>
        <v>573330.86</v>
      </c>
      <c r="I1893" s="78">
        <f t="shared" ref="I1893:I1977" si="57">IF(SUM(G1893=0)," ",(H1893/G1893))</f>
        <v>0.86863442503980837</v>
      </c>
    </row>
    <row r="1894" spans="1:13" ht="6" customHeight="1">
      <c r="E1894" s="123" t="s">
        <v>24</v>
      </c>
      <c r="F1894" s="158"/>
      <c r="G1894" s="116"/>
      <c r="H1894" s="117"/>
      <c r="I1894" s="124"/>
      <c r="J1894" s="74"/>
      <c r="K1894" s="74"/>
      <c r="L1894" s="74"/>
      <c r="M1894" s="74"/>
    </row>
    <row r="1895" spans="1:13" s="74" customFormat="1" ht="11.25" customHeight="1">
      <c r="A1895" s="79"/>
      <c r="B1895" s="79"/>
      <c r="C1895" s="79"/>
      <c r="D1895" s="79"/>
      <c r="E1895" s="123" t="s">
        <v>372</v>
      </c>
      <c r="F1895" s="115"/>
      <c r="G1895" s="120">
        <f>SUM(G1898,G1904:G1914)</f>
        <v>660037</v>
      </c>
      <c r="H1895" s="121">
        <f>SUM(H1898,H1904:H1914)</f>
        <v>573330.86</v>
      </c>
      <c r="I1895" s="122">
        <f t="shared" si="57"/>
        <v>0.86863442503980837</v>
      </c>
    </row>
    <row r="1896" spans="1:13" s="74" customFormat="1" ht="6" customHeight="1">
      <c r="A1896" s="79"/>
      <c r="B1896" s="79"/>
      <c r="C1896" s="79"/>
      <c r="D1896" s="79"/>
      <c r="E1896" s="75" t="s">
        <v>24</v>
      </c>
      <c r="F1896" s="76"/>
      <c r="G1896" s="116"/>
      <c r="H1896" s="117"/>
      <c r="I1896" s="124"/>
    </row>
    <row r="1897" spans="1:13" s="74" customFormat="1" ht="11.25" customHeight="1">
      <c r="A1897" s="79"/>
      <c r="B1897" s="79"/>
      <c r="C1897" s="79"/>
      <c r="D1897" s="79"/>
      <c r="E1897" s="125" t="s">
        <v>38</v>
      </c>
      <c r="F1897" s="126"/>
      <c r="G1897" s="111"/>
      <c r="H1897" s="112"/>
      <c r="I1897" s="78"/>
    </row>
    <row r="1898" spans="1:13" s="134" customFormat="1" ht="11.25" hidden="1" customHeight="1">
      <c r="A1898" s="74" t="s">
        <v>127</v>
      </c>
      <c r="B1898" s="142">
        <v>801</v>
      </c>
      <c r="C1898" s="142">
        <v>80195</v>
      </c>
      <c r="D1898" s="79" t="s">
        <v>197</v>
      </c>
      <c r="E1898" s="110" t="s">
        <v>43</v>
      </c>
      <c r="F1898" s="119"/>
      <c r="G1898" s="111">
        <f>SUM(G1899:G1902)</f>
        <v>0</v>
      </c>
      <c r="H1898" s="112">
        <f>SUM(H1899:H1902)</f>
        <v>0</v>
      </c>
      <c r="I1898" s="78" t="str">
        <f t="shared" si="57"/>
        <v xml:space="preserve"> </v>
      </c>
      <c r="J1898" s="74"/>
      <c r="K1898" s="74"/>
      <c r="L1898" s="74"/>
      <c r="M1898" s="74"/>
    </row>
    <row r="1899" spans="1:13" s="134" customFormat="1" ht="11.25" hidden="1" customHeight="1">
      <c r="A1899" s="74" t="s">
        <v>127</v>
      </c>
      <c r="B1899" s="142">
        <v>801</v>
      </c>
      <c r="C1899" s="142">
        <v>80195</v>
      </c>
      <c r="D1899" s="128">
        <v>4010</v>
      </c>
      <c r="E1899" s="129" t="s">
        <v>44</v>
      </c>
      <c r="F1899" s="130"/>
      <c r="G1899" s="131"/>
      <c r="H1899" s="132"/>
      <c r="I1899" s="133" t="str">
        <f t="shared" si="57"/>
        <v xml:space="preserve"> </v>
      </c>
      <c r="J1899" s="74"/>
      <c r="K1899" s="74"/>
      <c r="L1899" s="74"/>
      <c r="M1899" s="74"/>
    </row>
    <row r="1900" spans="1:13" s="134" customFormat="1" ht="11.25" hidden="1" customHeight="1">
      <c r="A1900" s="74" t="s">
        <v>127</v>
      </c>
      <c r="B1900" s="142">
        <v>801</v>
      </c>
      <c r="C1900" s="142">
        <v>80195</v>
      </c>
      <c r="D1900" s="128">
        <v>4040</v>
      </c>
      <c r="E1900" s="129" t="s">
        <v>45</v>
      </c>
      <c r="F1900" s="130"/>
      <c r="G1900" s="131"/>
      <c r="H1900" s="132"/>
      <c r="I1900" s="133" t="str">
        <f t="shared" si="57"/>
        <v xml:space="preserve"> </v>
      </c>
      <c r="J1900" s="74"/>
      <c r="K1900" s="74"/>
      <c r="L1900" s="74"/>
      <c r="M1900" s="74"/>
    </row>
    <row r="1901" spans="1:13" s="74" customFormat="1" ht="11.25" hidden="1" customHeight="1">
      <c r="A1901" s="74" t="s">
        <v>127</v>
      </c>
      <c r="B1901" s="142">
        <v>801</v>
      </c>
      <c r="C1901" s="142">
        <v>80195</v>
      </c>
      <c r="D1901" s="128">
        <v>4170</v>
      </c>
      <c r="E1901" s="129" t="s">
        <v>46</v>
      </c>
      <c r="F1901" s="119"/>
      <c r="G1901" s="131"/>
      <c r="H1901" s="132"/>
      <c r="I1901" s="133" t="str">
        <f t="shared" si="57"/>
        <v xml:space="preserve"> </v>
      </c>
    </row>
    <row r="1902" spans="1:13" s="74" customFormat="1" ht="11.25" hidden="1" customHeight="1">
      <c r="A1902" s="79"/>
      <c r="B1902" s="79"/>
      <c r="C1902" s="79"/>
      <c r="D1902" s="79"/>
      <c r="E1902" s="129" t="s">
        <v>47</v>
      </c>
      <c r="F1902" s="119"/>
      <c r="G1902" s="131"/>
      <c r="H1902" s="132"/>
      <c r="I1902" s="133" t="str">
        <f t="shared" si="57"/>
        <v xml:space="preserve"> </v>
      </c>
    </row>
    <row r="1903" spans="1:13" s="74" customFormat="1" ht="6" customHeight="1">
      <c r="A1903" s="79"/>
      <c r="B1903" s="79"/>
      <c r="C1903" s="79"/>
      <c r="D1903" s="79"/>
      <c r="E1903" s="164" t="s">
        <v>24</v>
      </c>
      <c r="F1903" s="119"/>
      <c r="G1903" s="116"/>
      <c r="H1903" s="117"/>
      <c r="I1903" s="124"/>
    </row>
    <row r="1904" spans="1:13" s="74" customFormat="1" ht="11.25" hidden="1" customHeight="1">
      <c r="A1904" s="74" t="s">
        <v>127</v>
      </c>
      <c r="B1904" s="142">
        <v>801</v>
      </c>
      <c r="C1904" s="142">
        <v>80195</v>
      </c>
      <c r="D1904" s="143">
        <v>4190</v>
      </c>
      <c r="E1904" s="138" t="s">
        <v>357</v>
      </c>
      <c r="F1904" s="119"/>
      <c r="G1904" s="140"/>
      <c r="H1904" s="141"/>
      <c r="I1904" s="78" t="str">
        <f>IF(SUM(G1904=0)," ",(H1904/G1904))</f>
        <v xml:space="preserve"> </v>
      </c>
    </row>
    <row r="1905" spans="1:13" s="137" customFormat="1" ht="11.25" customHeight="1">
      <c r="A1905" s="74" t="s">
        <v>127</v>
      </c>
      <c r="B1905" s="142">
        <v>801</v>
      </c>
      <c r="C1905" s="142">
        <v>80195</v>
      </c>
      <c r="D1905" s="143">
        <v>4210</v>
      </c>
      <c r="E1905" s="138" t="s">
        <v>162</v>
      </c>
      <c r="G1905" s="140">
        <v>18270</v>
      </c>
      <c r="H1905" s="141">
        <v>18270</v>
      </c>
      <c r="I1905" s="78">
        <f t="shared" ref="I1905:I1914" si="58">IF(SUM(G1905=0)," ",(H1905/G1905))</f>
        <v>1</v>
      </c>
      <c r="J1905" s="74"/>
      <c r="K1905" s="74"/>
      <c r="L1905" s="74"/>
      <c r="M1905" s="74"/>
    </row>
    <row r="1906" spans="1:13" s="137" customFormat="1" ht="11.25" hidden="1" customHeight="1">
      <c r="A1906" s="74" t="s">
        <v>127</v>
      </c>
      <c r="B1906" s="142">
        <v>801</v>
      </c>
      <c r="C1906" s="142">
        <v>80195</v>
      </c>
      <c r="D1906" s="143">
        <v>4240</v>
      </c>
      <c r="E1906" s="138" t="s">
        <v>213</v>
      </c>
      <c r="G1906" s="140"/>
      <c r="H1906" s="141"/>
      <c r="I1906" s="78" t="str">
        <f t="shared" si="58"/>
        <v xml:space="preserve"> </v>
      </c>
      <c r="J1906" s="74"/>
      <c r="K1906" s="74"/>
      <c r="L1906" s="74"/>
      <c r="M1906" s="74"/>
    </row>
    <row r="1907" spans="1:13" s="137" customFormat="1" ht="11.25" hidden="1" customHeight="1">
      <c r="A1907" s="74" t="s">
        <v>127</v>
      </c>
      <c r="B1907" s="142">
        <v>801</v>
      </c>
      <c r="C1907" s="142">
        <v>80195</v>
      </c>
      <c r="D1907" s="143">
        <v>4260</v>
      </c>
      <c r="E1907" s="138" t="s">
        <v>163</v>
      </c>
      <c r="G1907" s="140"/>
      <c r="H1907" s="141"/>
      <c r="I1907" s="78" t="str">
        <f t="shared" si="58"/>
        <v xml:space="preserve"> </v>
      </c>
      <c r="J1907" s="74"/>
      <c r="K1907" s="74"/>
      <c r="L1907" s="74"/>
      <c r="M1907" s="74"/>
    </row>
    <row r="1908" spans="1:13" s="137" customFormat="1" ht="11.25" customHeight="1">
      <c r="A1908" s="74" t="s">
        <v>127</v>
      </c>
      <c r="B1908" s="142">
        <v>801</v>
      </c>
      <c r="C1908" s="142">
        <v>80195</v>
      </c>
      <c r="D1908" s="143">
        <v>4300</v>
      </c>
      <c r="E1908" s="138" t="s">
        <v>165</v>
      </c>
      <c r="G1908" s="140">
        <f>595710+46057</f>
        <v>641767</v>
      </c>
      <c r="H1908" s="141">
        <v>555060.86</v>
      </c>
      <c r="I1908" s="78">
        <f t="shared" si="58"/>
        <v>0.86489467361207417</v>
      </c>
      <c r="J1908" s="74"/>
      <c r="K1908" s="74"/>
      <c r="L1908" s="74"/>
      <c r="M1908" s="74"/>
    </row>
    <row r="1909" spans="1:13" s="137" customFormat="1" ht="22.5" hidden="1">
      <c r="A1909" s="74" t="s">
        <v>127</v>
      </c>
      <c r="B1909" s="142">
        <v>801</v>
      </c>
      <c r="C1909" s="142">
        <v>80195</v>
      </c>
      <c r="D1909" s="128">
        <v>4350</v>
      </c>
      <c r="E1909" s="138" t="s">
        <v>414</v>
      </c>
      <c r="G1909" s="140"/>
      <c r="H1909" s="141"/>
      <c r="I1909" s="78" t="str">
        <f t="shared" si="58"/>
        <v xml:space="preserve"> </v>
      </c>
      <c r="J1909" s="74"/>
      <c r="K1909" s="74"/>
      <c r="L1909" s="74"/>
      <c r="M1909" s="74"/>
    </row>
    <row r="1910" spans="1:13" s="137" customFormat="1" ht="11.25" hidden="1" customHeight="1">
      <c r="A1910" s="74" t="s">
        <v>127</v>
      </c>
      <c r="B1910" s="142">
        <v>801</v>
      </c>
      <c r="C1910" s="142">
        <v>80195</v>
      </c>
      <c r="D1910" s="137">
        <v>4370</v>
      </c>
      <c r="E1910" s="138" t="s">
        <v>413</v>
      </c>
      <c r="G1910" s="140"/>
      <c r="H1910" s="141"/>
      <c r="I1910" s="78" t="str">
        <f t="shared" si="58"/>
        <v xml:space="preserve"> </v>
      </c>
      <c r="J1910" s="74"/>
      <c r="K1910" s="74"/>
      <c r="L1910" s="74"/>
      <c r="M1910" s="74"/>
    </row>
    <row r="1911" spans="1:13" s="137" customFormat="1" ht="11.25" hidden="1" customHeight="1">
      <c r="A1911" s="74" t="s">
        <v>127</v>
      </c>
      <c r="B1911" s="142">
        <v>801</v>
      </c>
      <c r="C1911" s="142">
        <v>80195</v>
      </c>
      <c r="D1911" s="143">
        <v>4410</v>
      </c>
      <c r="E1911" s="138" t="s">
        <v>199</v>
      </c>
      <c r="G1911" s="140"/>
      <c r="H1911" s="141"/>
      <c r="I1911" s="78" t="str">
        <f t="shared" si="58"/>
        <v xml:space="preserve"> </v>
      </c>
      <c r="J1911" s="74"/>
      <c r="K1911" s="74"/>
      <c r="L1911" s="74"/>
      <c r="M1911" s="74"/>
    </row>
    <row r="1912" spans="1:13" s="137" customFormat="1" ht="11.25" hidden="1" customHeight="1">
      <c r="A1912" s="74" t="s">
        <v>127</v>
      </c>
      <c r="B1912" s="142">
        <v>801</v>
      </c>
      <c r="C1912" s="142">
        <v>80195</v>
      </c>
      <c r="D1912" s="143">
        <v>4420</v>
      </c>
      <c r="E1912" s="138" t="s">
        <v>200</v>
      </c>
      <c r="G1912" s="140"/>
      <c r="H1912" s="141"/>
      <c r="I1912" s="78" t="str">
        <f t="shared" si="58"/>
        <v xml:space="preserve"> </v>
      </c>
      <c r="J1912" s="74"/>
      <c r="K1912" s="74"/>
      <c r="L1912" s="74"/>
      <c r="M1912" s="74"/>
    </row>
    <row r="1913" spans="1:13" s="137" customFormat="1" ht="11.25" hidden="1" customHeight="1">
      <c r="A1913" s="74" t="s">
        <v>127</v>
      </c>
      <c r="B1913" s="142">
        <v>801</v>
      </c>
      <c r="C1913" s="142">
        <v>80195</v>
      </c>
      <c r="D1913" s="143">
        <v>4700</v>
      </c>
      <c r="E1913" s="138" t="s">
        <v>358</v>
      </c>
      <c r="G1913" s="140"/>
      <c r="H1913" s="141"/>
      <c r="I1913" s="78" t="str">
        <f t="shared" si="58"/>
        <v xml:space="preserve"> </v>
      </c>
      <c r="J1913" s="74"/>
      <c r="K1913" s="74"/>
      <c r="L1913" s="74"/>
      <c r="M1913" s="74"/>
    </row>
    <row r="1914" spans="1:13" s="225" customFormat="1" ht="11.25" hidden="1" customHeight="1">
      <c r="A1914" s="74" t="s">
        <v>127</v>
      </c>
      <c r="B1914" s="142">
        <v>801</v>
      </c>
      <c r="C1914" s="142">
        <v>80195</v>
      </c>
      <c r="D1914" s="143">
        <v>4990</v>
      </c>
      <c r="E1914" s="138" t="s">
        <v>182</v>
      </c>
      <c r="G1914" s="140"/>
      <c r="H1914" s="141"/>
      <c r="I1914" s="78" t="str">
        <f t="shared" si="58"/>
        <v xml:space="preserve"> </v>
      </c>
      <c r="J1914" s="74"/>
      <c r="K1914" s="74"/>
      <c r="L1914" s="74"/>
      <c r="M1914" s="74"/>
    </row>
    <row r="1915" spans="1:13" s="225" customFormat="1" ht="6" hidden="1" customHeight="1">
      <c r="A1915" s="74"/>
      <c r="B1915" s="142"/>
      <c r="C1915" s="142"/>
      <c r="D1915" s="143"/>
      <c r="E1915" s="138"/>
      <c r="G1915" s="111"/>
      <c r="H1915" s="112"/>
      <c r="I1915" s="78"/>
      <c r="J1915" s="74"/>
      <c r="K1915" s="74"/>
      <c r="L1915" s="74"/>
      <c r="M1915" s="74"/>
    </row>
    <row r="1916" spans="1:13" s="74" customFormat="1" ht="11.25" hidden="1" customHeight="1">
      <c r="A1916" s="79"/>
      <c r="B1916" s="79"/>
      <c r="C1916" s="79"/>
      <c r="D1916" s="79"/>
      <c r="E1916" s="114" t="s">
        <v>447</v>
      </c>
      <c r="F1916" s="126"/>
      <c r="G1916" s="111">
        <f>SUM(G1919,G1925:G1933)</f>
        <v>0</v>
      </c>
      <c r="H1916" s="112">
        <f>SUM(H1919,H1925:H1933)</f>
        <v>0</v>
      </c>
      <c r="I1916" s="78" t="str">
        <f t="shared" si="57"/>
        <v xml:space="preserve"> </v>
      </c>
    </row>
    <row r="1917" spans="1:13" s="74" customFormat="1" ht="6" hidden="1" customHeight="1">
      <c r="A1917" s="79"/>
      <c r="B1917" s="79"/>
      <c r="C1917" s="79"/>
      <c r="D1917" s="79"/>
      <c r="E1917" s="125" t="s">
        <v>24</v>
      </c>
      <c r="F1917" s="126"/>
      <c r="G1917" s="111"/>
      <c r="H1917" s="112"/>
      <c r="I1917" s="78"/>
    </row>
    <row r="1918" spans="1:13" s="74" customFormat="1" ht="11.25" hidden="1" customHeight="1">
      <c r="A1918" s="79"/>
      <c r="B1918" s="79"/>
      <c r="C1918" s="79"/>
      <c r="D1918" s="79"/>
      <c r="E1918" s="125" t="s">
        <v>38</v>
      </c>
      <c r="F1918" s="126"/>
      <c r="G1918" s="111"/>
      <c r="H1918" s="112"/>
      <c r="I1918" s="78"/>
    </row>
    <row r="1919" spans="1:13" s="134" customFormat="1" ht="11.25" hidden="1" customHeight="1">
      <c r="A1919" s="74" t="s">
        <v>127</v>
      </c>
      <c r="B1919" s="142">
        <v>801</v>
      </c>
      <c r="C1919" s="142">
        <v>80195</v>
      </c>
      <c r="D1919" s="79" t="s">
        <v>197</v>
      </c>
      <c r="E1919" s="110" t="s">
        <v>43</v>
      </c>
      <c r="F1919" s="119"/>
      <c r="G1919" s="111">
        <f>SUM(G1920:G1923)</f>
        <v>0</v>
      </c>
      <c r="H1919" s="112">
        <f>SUM(H1920:H1923)</f>
        <v>0</v>
      </c>
      <c r="I1919" s="78" t="str">
        <f t="shared" si="57"/>
        <v xml:space="preserve"> </v>
      </c>
      <c r="J1919" s="74"/>
      <c r="K1919" s="74"/>
      <c r="L1919" s="74"/>
      <c r="M1919" s="74"/>
    </row>
    <row r="1920" spans="1:13" s="134" customFormat="1" ht="11.25" hidden="1" customHeight="1">
      <c r="A1920" s="74" t="s">
        <v>127</v>
      </c>
      <c r="B1920" s="142">
        <v>801</v>
      </c>
      <c r="C1920" s="142">
        <v>80195</v>
      </c>
      <c r="D1920" s="128">
        <v>4010</v>
      </c>
      <c r="E1920" s="129" t="s">
        <v>44</v>
      </c>
      <c r="F1920" s="130"/>
      <c r="G1920" s="131"/>
      <c r="H1920" s="132"/>
      <c r="I1920" s="133" t="str">
        <f t="shared" si="57"/>
        <v xml:space="preserve"> </v>
      </c>
      <c r="J1920" s="74"/>
      <c r="K1920" s="74"/>
      <c r="L1920" s="74"/>
      <c r="M1920" s="74"/>
    </row>
    <row r="1921" spans="1:13" s="134" customFormat="1" ht="11.25" hidden="1" customHeight="1">
      <c r="A1921" s="74" t="s">
        <v>127</v>
      </c>
      <c r="B1921" s="142">
        <v>801</v>
      </c>
      <c r="C1921" s="142">
        <v>80195</v>
      </c>
      <c r="D1921" s="128">
        <v>4040</v>
      </c>
      <c r="E1921" s="129" t="s">
        <v>45</v>
      </c>
      <c r="F1921" s="130"/>
      <c r="G1921" s="131"/>
      <c r="H1921" s="132"/>
      <c r="I1921" s="133" t="str">
        <f t="shared" si="57"/>
        <v xml:space="preserve"> </v>
      </c>
      <c r="J1921" s="74"/>
      <c r="K1921" s="74"/>
      <c r="L1921" s="74"/>
      <c r="M1921" s="74"/>
    </row>
    <row r="1922" spans="1:13" s="74" customFormat="1" ht="11.25" hidden="1" customHeight="1">
      <c r="A1922" s="74" t="s">
        <v>127</v>
      </c>
      <c r="B1922" s="142">
        <v>801</v>
      </c>
      <c r="C1922" s="142">
        <v>80195</v>
      </c>
      <c r="D1922" s="128">
        <v>4170</v>
      </c>
      <c r="E1922" s="129" t="s">
        <v>46</v>
      </c>
      <c r="F1922" s="119"/>
      <c r="G1922" s="131"/>
      <c r="H1922" s="132"/>
      <c r="I1922" s="133" t="str">
        <f t="shared" si="57"/>
        <v xml:space="preserve"> </v>
      </c>
    </row>
    <row r="1923" spans="1:13" s="74" customFormat="1" ht="11.25" hidden="1" customHeight="1">
      <c r="A1923" s="79"/>
      <c r="B1923" s="79"/>
      <c r="C1923" s="79"/>
      <c r="D1923" s="79"/>
      <c r="E1923" s="129" t="s">
        <v>47</v>
      </c>
      <c r="F1923" s="119"/>
      <c r="G1923" s="131"/>
      <c r="H1923" s="132"/>
      <c r="I1923" s="133" t="str">
        <f t="shared" si="57"/>
        <v xml:space="preserve"> </v>
      </c>
    </row>
    <row r="1924" spans="1:13" s="74" customFormat="1" ht="6" hidden="1" customHeight="1">
      <c r="A1924" s="79"/>
      <c r="B1924" s="79"/>
      <c r="C1924" s="79"/>
      <c r="D1924" s="79"/>
      <c r="E1924" s="125" t="s">
        <v>24</v>
      </c>
      <c r="F1924" s="126"/>
      <c r="G1924" s="111"/>
      <c r="H1924" s="112"/>
      <c r="I1924" s="78"/>
    </row>
    <row r="1925" spans="1:13" s="74" customFormat="1" ht="11.25" hidden="1" customHeight="1">
      <c r="A1925" s="74" t="s">
        <v>127</v>
      </c>
      <c r="B1925" s="142">
        <v>801</v>
      </c>
      <c r="C1925" s="142">
        <v>80195</v>
      </c>
      <c r="D1925" s="143">
        <v>4190</v>
      </c>
      <c r="E1925" s="138" t="s">
        <v>357</v>
      </c>
      <c r="F1925" s="119"/>
      <c r="G1925" s="140"/>
      <c r="H1925" s="141"/>
      <c r="I1925" s="78" t="str">
        <f>IF(SUM(G1925=0)," ",(H1925/G1925))</f>
        <v xml:space="preserve"> </v>
      </c>
    </row>
    <row r="1926" spans="1:13" s="137" customFormat="1" ht="11.25" hidden="1" customHeight="1">
      <c r="A1926" s="74" t="s">
        <v>127</v>
      </c>
      <c r="B1926" s="142">
        <v>801</v>
      </c>
      <c r="C1926" s="142">
        <v>80195</v>
      </c>
      <c r="D1926" s="143">
        <v>4210</v>
      </c>
      <c r="E1926" s="138" t="s">
        <v>162</v>
      </c>
      <c r="G1926" s="140"/>
      <c r="H1926" s="141"/>
      <c r="I1926" s="78" t="str">
        <f t="shared" si="57"/>
        <v xml:space="preserve"> </v>
      </c>
      <c r="J1926" s="74"/>
      <c r="K1926" s="74"/>
      <c r="L1926" s="74"/>
      <c r="M1926" s="74"/>
    </row>
    <row r="1927" spans="1:13" s="137" customFormat="1" ht="11.25" hidden="1" customHeight="1">
      <c r="A1927" s="74" t="s">
        <v>127</v>
      </c>
      <c r="B1927" s="142">
        <v>801</v>
      </c>
      <c r="C1927" s="142">
        <v>80195</v>
      </c>
      <c r="D1927" s="143">
        <v>4240</v>
      </c>
      <c r="E1927" s="138" t="s">
        <v>213</v>
      </c>
      <c r="G1927" s="140"/>
      <c r="H1927" s="141"/>
      <c r="I1927" s="78" t="str">
        <f t="shared" si="57"/>
        <v xml:space="preserve"> </v>
      </c>
      <c r="J1927" s="74"/>
      <c r="K1927" s="74"/>
      <c r="L1927" s="74"/>
      <c r="M1927" s="74"/>
    </row>
    <row r="1928" spans="1:13" s="137" customFormat="1" ht="11.25" hidden="1" customHeight="1">
      <c r="A1928" s="74" t="s">
        <v>127</v>
      </c>
      <c r="B1928" s="142">
        <v>801</v>
      </c>
      <c r="C1928" s="142">
        <v>80195</v>
      </c>
      <c r="D1928" s="143">
        <v>4300</v>
      </c>
      <c r="E1928" s="138" t="s">
        <v>165</v>
      </c>
      <c r="G1928" s="140"/>
      <c r="H1928" s="141"/>
      <c r="I1928" s="78" t="str">
        <f t="shared" si="57"/>
        <v xml:space="preserve"> </v>
      </c>
      <c r="J1928" s="74"/>
      <c r="K1928" s="74"/>
      <c r="L1928" s="74"/>
      <c r="M1928" s="74"/>
    </row>
    <row r="1929" spans="1:13" s="137" customFormat="1" ht="11.25" hidden="1" customHeight="1">
      <c r="A1929" s="74" t="s">
        <v>127</v>
      </c>
      <c r="B1929" s="142">
        <v>801</v>
      </c>
      <c r="C1929" s="142">
        <v>80195</v>
      </c>
      <c r="D1929" s="128">
        <v>4350</v>
      </c>
      <c r="E1929" s="138" t="s">
        <v>414</v>
      </c>
      <c r="G1929" s="140"/>
      <c r="H1929" s="141"/>
      <c r="I1929" s="78"/>
      <c r="J1929" s="74"/>
      <c r="K1929" s="74"/>
      <c r="L1929" s="74"/>
      <c r="M1929" s="74"/>
    </row>
    <row r="1930" spans="1:13" s="137" customFormat="1" ht="11.25" hidden="1" customHeight="1">
      <c r="A1930" s="74" t="s">
        <v>127</v>
      </c>
      <c r="B1930" s="142">
        <v>801</v>
      </c>
      <c r="C1930" s="142">
        <v>80195</v>
      </c>
      <c r="D1930" s="137">
        <v>4370</v>
      </c>
      <c r="E1930" s="138" t="s">
        <v>413</v>
      </c>
      <c r="G1930" s="140"/>
      <c r="H1930" s="141"/>
      <c r="I1930" s="78"/>
      <c r="J1930" s="74"/>
      <c r="K1930" s="74"/>
      <c r="L1930" s="74"/>
      <c r="M1930" s="74"/>
    </row>
    <row r="1931" spans="1:13" s="137" customFormat="1" ht="11.25" hidden="1" customHeight="1">
      <c r="A1931" s="74" t="s">
        <v>127</v>
      </c>
      <c r="B1931" s="142">
        <v>801</v>
      </c>
      <c r="C1931" s="142">
        <v>80195</v>
      </c>
      <c r="D1931" s="143">
        <v>4410</v>
      </c>
      <c r="E1931" s="138" t="s">
        <v>199</v>
      </c>
      <c r="G1931" s="140"/>
      <c r="H1931" s="141"/>
      <c r="I1931" s="78" t="str">
        <f t="shared" si="57"/>
        <v xml:space="preserve"> </v>
      </c>
      <c r="J1931" s="74"/>
      <c r="K1931" s="74"/>
      <c r="L1931" s="74"/>
      <c r="M1931" s="74"/>
    </row>
    <row r="1932" spans="1:13" s="137" customFormat="1" ht="11.25" hidden="1" customHeight="1">
      <c r="A1932" s="74" t="s">
        <v>127</v>
      </c>
      <c r="B1932" s="142">
        <v>801</v>
      </c>
      <c r="C1932" s="142">
        <v>80195</v>
      </c>
      <c r="D1932" s="143">
        <v>4420</v>
      </c>
      <c r="E1932" s="138" t="s">
        <v>200</v>
      </c>
      <c r="G1932" s="140"/>
      <c r="H1932" s="141"/>
      <c r="I1932" s="78" t="str">
        <f t="shared" si="57"/>
        <v xml:space="preserve"> </v>
      </c>
      <c r="J1932" s="74"/>
      <c r="K1932" s="74"/>
      <c r="L1932" s="74"/>
      <c r="M1932" s="74"/>
    </row>
    <row r="1933" spans="1:13" s="225" customFormat="1" ht="11.25" hidden="1" customHeight="1">
      <c r="A1933" s="74" t="s">
        <v>127</v>
      </c>
      <c r="B1933" s="142">
        <v>801</v>
      </c>
      <c r="C1933" s="142">
        <v>80195</v>
      </c>
      <c r="D1933" s="143">
        <v>4990</v>
      </c>
      <c r="E1933" s="138" t="s">
        <v>182</v>
      </c>
      <c r="G1933" s="140"/>
      <c r="H1933" s="141"/>
      <c r="I1933" s="78" t="str">
        <f t="shared" si="57"/>
        <v xml:space="preserve"> </v>
      </c>
      <c r="J1933" s="74"/>
      <c r="K1933" s="74"/>
      <c r="L1933" s="74"/>
      <c r="M1933" s="74"/>
    </row>
    <row r="1934" spans="1:13" s="225" customFormat="1" ht="6" customHeight="1">
      <c r="A1934" s="74"/>
      <c r="B1934" s="142"/>
      <c r="C1934" s="142"/>
      <c r="D1934" s="143"/>
      <c r="E1934" s="138"/>
      <c r="G1934" s="111"/>
      <c r="H1934" s="112"/>
      <c r="I1934" s="133"/>
      <c r="J1934" s="74"/>
      <c r="K1934" s="74"/>
      <c r="L1934" s="74"/>
      <c r="M1934" s="74"/>
    </row>
    <row r="1935" spans="1:13" ht="11.25" customHeight="1">
      <c r="E1935" s="114" t="s">
        <v>7</v>
      </c>
      <c r="G1935" s="111">
        <f>SUM(G1937,G1955)</f>
        <v>6195</v>
      </c>
      <c r="H1935" s="112">
        <f>SUM(H1937,H1955)</f>
        <v>6107.72</v>
      </c>
      <c r="I1935" s="78">
        <f t="shared" si="57"/>
        <v>0.98591121872477805</v>
      </c>
      <c r="J1935" s="74"/>
      <c r="K1935" s="74"/>
      <c r="L1935" s="74"/>
      <c r="M1935" s="74"/>
    </row>
    <row r="1936" spans="1:13" ht="6" customHeight="1">
      <c r="E1936" s="114" t="s">
        <v>24</v>
      </c>
      <c r="G1936" s="111"/>
      <c r="H1936" s="112"/>
      <c r="J1936" s="74"/>
      <c r="K1936" s="74"/>
      <c r="L1936" s="74"/>
      <c r="M1936" s="74"/>
    </row>
    <row r="1937" spans="1:13" s="74" customFormat="1" ht="11.25" customHeight="1">
      <c r="A1937" s="79"/>
      <c r="B1937" s="79"/>
      <c r="C1937" s="79"/>
      <c r="D1937" s="79"/>
      <c r="E1937" s="123" t="s">
        <v>372</v>
      </c>
      <c r="F1937" s="76"/>
      <c r="G1937" s="111">
        <f>SUM(G1940,G1946:G1953)</f>
        <v>6195</v>
      </c>
      <c r="H1937" s="112">
        <f>SUM(H1940,H1946:H1953)</f>
        <v>6107.72</v>
      </c>
      <c r="I1937" s="78">
        <f t="shared" si="57"/>
        <v>0.98591121872477805</v>
      </c>
    </row>
    <row r="1938" spans="1:13" s="74" customFormat="1" ht="6" customHeight="1">
      <c r="A1938" s="79"/>
      <c r="B1938" s="79"/>
      <c r="C1938" s="79"/>
      <c r="D1938" s="79"/>
      <c r="E1938" s="114" t="s">
        <v>24</v>
      </c>
      <c r="F1938" s="76"/>
      <c r="G1938" s="116"/>
      <c r="H1938" s="117"/>
      <c r="I1938" s="124"/>
    </row>
    <row r="1939" spans="1:13" s="74" customFormat="1" ht="11.25" customHeight="1">
      <c r="A1939" s="79"/>
      <c r="B1939" s="79"/>
      <c r="C1939" s="79"/>
      <c r="D1939" s="79"/>
      <c r="E1939" s="125" t="s">
        <v>38</v>
      </c>
      <c r="F1939" s="126"/>
      <c r="G1939" s="111"/>
      <c r="H1939" s="112"/>
      <c r="I1939" s="78"/>
    </row>
    <row r="1940" spans="1:13" s="74" customFormat="1" ht="11.25" customHeight="1">
      <c r="A1940" s="74" t="s">
        <v>127</v>
      </c>
      <c r="B1940" s="142">
        <v>854</v>
      </c>
      <c r="C1940" s="142">
        <v>85495</v>
      </c>
      <c r="D1940" s="79" t="s">
        <v>197</v>
      </c>
      <c r="E1940" s="110" t="s">
        <v>43</v>
      </c>
      <c r="F1940" s="126"/>
      <c r="G1940" s="111">
        <f>SUM(G1941:G1944)</f>
        <v>5830</v>
      </c>
      <c r="H1940" s="112">
        <f>SUM(H1941:H1944)</f>
        <v>5742.72</v>
      </c>
      <c r="I1940" s="78">
        <f t="shared" si="57"/>
        <v>0.98502915951972558</v>
      </c>
    </row>
    <row r="1941" spans="1:13" s="74" customFormat="1" ht="11.25" hidden="1" customHeight="1">
      <c r="A1941" s="74" t="s">
        <v>127</v>
      </c>
      <c r="B1941" s="142">
        <v>854</v>
      </c>
      <c r="C1941" s="142">
        <v>85495</v>
      </c>
      <c r="D1941" s="128">
        <v>4010</v>
      </c>
      <c r="E1941" s="129" t="s">
        <v>44</v>
      </c>
      <c r="F1941" s="126"/>
      <c r="G1941" s="131"/>
      <c r="H1941" s="132"/>
      <c r="I1941" s="133" t="str">
        <f t="shared" si="57"/>
        <v xml:space="preserve"> </v>
      </c>
    </row>
    <row r="1942" spans="1:13" s="74" customFormat="1" ht="11.25" hidden="1" customHeight="1">
      <c r="A1942" s="74" t="s">
        <v>127</v>
      </c>
      <c r="B1942" s="142">
        <v>854</v>
      </c>
      <c r="C1942" s="142">
        <v>85495</v>
      </c>
      <c r="D1942" s="128">
        <v>4040</v>
      </c>
      <c r="E1942" s="129" t="s">
        <v>45</v>
      </c>
      <c r="F1942" s="126"/>
      <c r="G1942" s="131"/>
      <c r="H1942" s="132"/>
      <c r="I1942" s="133" t="str">
        <f t="shared" si="57"/>
        <v xml:space="preserve"> </v>
      </c>
    </row>
    <row r="1943" spans="1:13" s="74" customFormat="1" ht="11.25" customHeight="1">
      <c r="A1943" s="74" t="s">
        <v>127</v>
      </c>
      <c r="B1943" s="142">
        <v>854</v>
      </c>
      <c r="C1943" s="142">
        <v>85495</v>
      </c>
      <c r="D1943" s="128">
        <v>4170</v>
      </c>
      <c r="E1943" s="129" t="s">
        <v>46</v>
      </c>
      <c r="F1943" s="126"/>
      <c r="G1943" s="131">
        <v>4800</v>
      </c>
      <c r="H1943" s="132">
        <v>4800</v>
      </c>
      <c r="I1943" s="133">
        <f t="shared" si="57"/>
        <v>1</v>
      </c>
    </row>
    <row r="1944" spans="1:13" s="74" customFormat="1" ht="11.25" customHeight="1">
      <c r="A1944" s="79"/>
      <c r="B1944" s="79"/>
      <c r="C1944" s="79"/>
      <c r="D1944" s="79"/>
      <c r="E1944" s="129" t="s">
        <v>47</v>
      </c>
      <c r="F1944" s="126"/>
      <c r="G1944" s="131">
        <f>840+118+72</f>
        <v>1030</v>
      </c>
      <c r="H1944" s="132">
        <f>825.12+117.6</f>
        <v>942.72</v>
      </c>
      <c r="I1944" s="133">
        <f t="shared" si="57"/>
        <v>0.91526213592233008</v>
      </c>
    </row>
    <row r="1945" spans="1:13" s="74" customFormat="1" ht="6" customHeight="1">
      <c r="A1945" s="79"/>
      <c r="B1945" s="79"/>
      <c r="C1945" s="79"/>
      <c r="D1945" s="79"/>
      <c r="E1945" s="164" t="s">
        <v>24</v>
      </c>
      <c r="F1945" s="126"/>
      <c r="G1945" s="111"/>
      <c r="H1945" s="112"/>
      <c r="I1945" s="78"/>
    </row>
    <row r="1946" spans="1:13" s="74" customFormat="1" ht="11.25" hidden="1" customHeight="1">
      <c r="A1946" s="74" t="s">
        <v>127</v>
      </c>
      <c r="B1946" s="142">
        <v>854</v>
      </c>
      <c r="C1946" s="142">
        <v>85495</v>
      </c>
      <c r="D1946" s="143">
        <v>4190</v>
      </c>
      <c r="E1946" s="138" t="s">
        <v>357</v>
      </c>
      <c r="F1946" s="119"/>
      <c r="G1946" s="140"/>
      <c r="H1946" s="141"/>
      <c r="I1946" s="78" t="str">
        <f>IF(SUM(G1946=0)," ",(H1946/G1946))</f>
        <v xml:space="preserve"> </v>
      </c>
    </row>
    <row r="1947" spans="1:13" s="139" customFormat="1" ht="11.25" hidden="1" customHeight="1">
      <c r="A1947" s="74" t="s">
        <v>127</v>
      </c>
      <c r="B1947" s="142">
        <v>854</v>
      </c>
      <c r="C1947" s="142">
        <v>85495</v>
      </c>
      <c r="D1947" s="143">
        <v>4210</v>
      </c>
      <c r="E1947" s="138" t="s">
        <v>162</v>
      </c>
      <c r="G1947" s="140"/>
      <c r="H1947" s="141"/>
      <c r="I1947" s="78" t="str">
        <f t="shared" si="57"/>
        <v xml:space="preserve"> </v>
      </c>
      <c r="J1947" s="74"/>
      <c r="K1947" s="74"/>
      <c r="L1947" s="74"/>
      <c r="M1947" s="74"/>
    </row>
    <row r="1948" spans="1:13" s="139" customFormat="1" ht="11.25" customHeight="1">
      <c r="A1948" s="74" t="s">
        <v>127</v>
      </c>
      <c r="B1948" s="142">
        <v>854</v>
      </c>
      <c r="C1948" s="142">
        <v>85495</v>
      </c>
      <c r="D1948" s="143">
        <v>4300</v>
      </c>
      <c r="E1948" s="138" t="s">
        <v>165</v>
      </c>
      <c r="G1948" s="140">
        <v>365</v>
      </c>
      <c r="H1948" s="141">
        <v>365</v>
      </c>
      <c r="I1948" s="78">
        <f t="shared" si="57"/>
        <v>1</v>
      </c>
      <c r="J1948" s="74"/>
      <c r="K1948" s="74"/>
      <c r="L1948" s="74"/>
      <c r="M1948" s="74"/>
    </row>
    <row r="1949" spans="1:13" s="139" customFormat="1" ht="22.5" hidden="1">
      <c r="A1949" s="74" t="s">
        <v>127</v>
      </c>
      <c r="B1949" s="142">
        <v>854</v>
      </c>
      <c r="C1949" s="142">
        <v>85495</v>
      </c>
      <c r="D1949" s="128">
        <v>4350</v>
      </c>
      <c r="E1949" s="138" t="s">
        <v>414</v>
      </c>
      <c r="G1949" s="140"/>
      <c r="H1949" s="141"/>
      <c r="I1949" s="78" t="str">
        <f t="shared" si="57"/>
        <v xml:space="preserve"> </v>
      </c>
      <c r="J1949" s="74"/>
      <c r="K1949" s="74"/>
      <c r="L1949" s="74"/>
      <c r="M1949" s="74"/>
    </row>
    <row r="1950" spans="1:13" s="139" customFormat="1" ht="11.25" hidden="1" customHeight="1">
      <c r="A1950" s="74" t="s">
        <v>127</v>
      </c>
      <c r="B1950" s="142">
        <v>854</v>
      </c>
      <c r="C1950" s="142">
        <v>85495</v>
      </c>
      <c r="D1950" s="143">
        <v>4360</v>
      </c>
      <c r="E1950" s="138" t="s">
        <v>202</v>
      </c>
      <c r="G1950" s="140"/>
      <c r="H1950" s="141"/>
      <c r="I1950" s="78" t="str">
        <f t="shared" si="57"/>
        <v xml:space="preserve"> </v>
      </c>
      <c r="J1950" s="74"/>
      <c r="K1950" s="74"/>
      <c r="L1950" s="74"/>
      <c r="M1950" s="74"/>
    </row>
    <row r="1951" spans="1:13" s="139" customFormat="1" ht="11.25" hidden="1" customHeight="1">
      <c r="A1951" s="74" t="s">
        <v>127</v>
      </c>
      <c r="B1951" s="142">
        <v>854</v>
      </c>
      <c r="C1951" s="142">
        <v>85495</v>
      </c>
      <c r="D1951" s="143">
        <v>4420</v>
      </c>
      <c r="E1951" s="138" t="s">
        <v>200</v>
      </c>
      <c r="G1951" s="140"/>
      <c r="H1951" s="141"/>
      <c r="I1951" s="78" t="str">
        <f t="shared" si="57"/>
        <v xml:space="preserve"> </v>
      </c>
      <c r="J1951" s="74"/>
      <c r="K1951" s="74"/>
      <c r="L1951" s="74"/>
      <c r="M1951" s="74"/>
    </row>
    <row r="1952" spans="1:13" s="139" customFormat="1" ht="11.25" hidden="1" customHeight="1">
      <c r="A1952" s="74" t="s">
        <v>127</v>
      </c>
      <c r="B1952" s="142">
        <v>854</v>
      </c>
      <c r="C1952" s="142">
        <v>85495</v>
      </c>
      <c r="D1952" s="143">
        <v>4700</v>
      </c>
      <c r="E1952" s="138" t="s">
        <v>198</v>
      </c>
      <c r="G1952" s="140"/>
      <c r="H1952" s="141"/>
      <c r="I1952" s="78" t="str">
        <f>IF(SUM(G1952=0)," ",(H1952/G1952))</f>
        <v xml:space="preserve"> </v>
      </c>
      <c r="J1952" s="74"/>
      <c r="K1952" s="74"/>
      <c r="L1952" s="74"/>
      <c r="M1952" s="74"/>
    </row>
    <row r="1953" spans="1:13" s="225" customFormat="1" ht="11.25" hidden="1" customHeight="1">
      <c r="A1953" s="74" t="s">
        <v>127</v>
      </c>
      <c r="B1953" s="142">
        <v>854</v>
      </c>
      <c r="C1953" s="142">
        <v>85495</v>
      </c>
      <c r="D1953" s="143">
        <v>4990</v>
      </c>
      <c r="E1953" s="138" t="s">
        <v>182</v>
      </c>
      <c r="G1953" s="140"/>
      <c r="H1953" s="141"/>
      <c r="I1953" s="78" t="str">
        <f t="shared" si="57"/>
        <v xml:space="preserve"> </v>
      </c>
      <c r="J1953" s="74"/>
      <c r="K1953" s="74"/>
      <c r="L1953" s="74"/>
      <c r="M1953" s="74"/>
    </row>
    <row r="1954" spans="1:13" s="225" customFormat="1" ht="6" hidden="1" customHeight="1">
      <c r="A1954" s="74"/>
      <c r="B1954" s="142"/>
      <c r="C1954" s="142"/>
      <c r="D1954" s="143"/>
      <c r="E1954" s="138"/>
      <c r="G1954" s="111"/>
      <c r="H1954" s="112"/>
      <c r="I1954" s="133"/>
      <c r="J1954" s="74"/>
      <c r="K1954" s="74"/>
      <c r="L1954" s="74"/>
      <c r="M1954" s="74"/>
    </row>
    <row r="1955" spans="1:13" s="225" customFormat="1" ht="12.75" hidden="1" customHeight="1">
      <c r="A1955" s="74"/>
      <c r="B1955" s="142"/>
      <c r="C1955" s="142"/>
      <c r="D1955" s="143"/>
      <c r="E1955" s="114" t="s">
        <v>447</v>
      </c>
      <c r="G1955" s="111">
        <f>G1958+G1961</f>
        <v>0</v>
      </c>
      <c r="H1955" s="112">
        <f>H1958+H1961</f>
        <v>0</v>
      </c>
      <c r="I1955" s="78" t="str">
        <f>IF(SUM(G1955=0)," ",(H1955/G1955))</f>
        <v xml:space="preserve"> </v>
      </c>
      <c r="J1955" s="74"/>
      <c r="K1955" s="74"/>
      <c r="L1955" s="74"/>
      <c r="M1955" s="74"/>
    </row>
    <row r="1956" spans="1:13" s="225" customFormat="1" ht="6" hidden="1" customHeight="1">
      <c r="A1956" s="74"/>
      <c r="B1956" s="142"/>
      <c r="C1956" s="142"/>
      <c r="D1956" s="143"/>
      <c r="E1956" s="138"/>
      <c r="G1956" s="111"/>
      <c r="H1956" s="112"/>
      <c r="I1956" s="133"/>
      <c r="J1956" s="74"/>
      <c r="K1956" s="74"/>
      <c r="L1956" s="74"/>
      <c r="M1956" s="74"/>
    </row>
    <row r="1957" spans="1:13" s="225" customFormat="1" ht="12.75" hidden="1" customHeight="1">
      <c r="A1957" s="79"/>
      <c r="B1957" s="79"/>
      <c r="C1957" s="79"/>
      <c r="D1957" s="79"/>
      <c r="E1957" s="125" t="s">
        <v>38</v>
      </c>
      <c r="G1957" s="111"/>
      <c r="H1957" s="112"/>
      <c r="I1957" s="133"/>
      <c r="J1957" s="74"/>
      <c r="K1957" s="74"/>
      <c r="L1957" s="74"/>
      <c r="M1957" s="74"/>
    </row>
    <row r="1958" spans="1:13" s="225" customFormat="1" ht="12.75" hidden="1" customHeight="1">
      <c r="A1958" s="74" t="s">
        <v>127</v>
      </c>
      <c r="B1958" s="142">
        <v>854</v>
      </c>
      <c r="C1958" s="142">
        <v>85495</v>
      </c>
      <c r="D1958" s="79" t="s">
        <v>197</v>
      </c>
      <c r="E1958" s="110" t="s">
        <v>43</v>
      </c>
      <c r="G1958" s="111">
        <f>SUM(G1959)</f>
        <v>0</v>
      </c>
      <c r="H1958" s="112">
        <f>SUM(H1959)</f>
        <v>0</v>
      </c>
      <c r="I1958" s="78" t="str">
        <f>IF(SUM(G1958=0)," ",(H1958/G1958))</f>
        <v xml:space="preserve"> </v>
      </c>
      <c r="J1958" s="74"/>
      <c r="K1958" s="74"/>
      <c r="L1958" s="74"/>
      <c r="M1958" s="74"/>
    </row>
    <row r="1959" spans="1:13" s="225" customFormat="1" ht="12.75" hidden="1" customHeight="1">
      <c r="A1959" s="74" t="s">
        <v>127</v>
      </c>
      <c r="B1959" s="142">
        <v>854</v>
      </c>
      <c r="C1959" s="142">
        <v>85495</v>
      </c>
      <c r="D1959" s="128">
        <v>4170</v>
      </c>
      <c r="E1959" s="129" t="s">
        <v>46</v>
      </c>
      <c r="G1959" s="131"/>
      <c r="H1959" s="132"/>
      <c r="I1959" s="78" t="str">
        <f>IF(SUM(G1959=0)," ",(H1959/G1959))</f>
        <v xml:space="preserve"> </v>
      </c>
      <c r="J1959" s="74"/>
      <c r="K1959" s="74"/>
      <c r="L1959" s="74"/>
      <c r="M1959" s="74"/>
    </row>
    <row r="1960" spans="1:13" s="225" customFormat="1" ht="6" hidden="1" customHeight="1">
      <c r="A1960" s="74"/>
      <c r="B1960" s="142"/>
      <c r="C1960" s="142"/>
      <c r="D1960" s="143"/>
      <c r="E1960" s="138"/>
      <c r="G1960" s="111"/>
      <c r="H1960" s="112"/>
      <c r="I1960" s="78"/>
      <c r="J1960" s="74"/>
      <c r="K1960" s="74"/>
      <c r="L1960" s="74"/>
      <c r="M1960" s="74"/>
    </row>
    <row r="1961" spans="1:13" s="225" customFormat="1" ht="12.75" hidden="1" customHeight="1">
      <c r="A1961" s="74" t="s">
        <v>127</v>
      </c>
      <c r="B1961" s="142">
        <v>854</v>
      </c>
      <c r="C1961" s="142">
        <v>85495</v>
      </c>
      <c r="D1961" s="237">
        <v>2360</v>
      </c>
      <c r="E1961" s="110" t="s">
        <v>160</v>
      </c>
      <c r="G1961" s="140"/>
      <c r="H1961" s="141"/>
      <c r="I1961" s="78" t="str">
        <f>IF(SUM(G1961=0)," ",(H1961/G1961))</f>
        <v xml:space="preserve"> </v>
      </c>
      <c r="J1961" s="74"/>
      <c r="K1961" s="74"/>
      <c r="L1961" s="74"/>
      <c r="M1961" s="74"/>
    </row>
    <row r="1962" spans="1:13" s="225" customFormat="1" ht="6" hidden="1" customHeight="1">
      <c r="A1962" s="74"/>
      <c r="B1962" s="142"/>
      <c r="C1962" s="142"/>
      <c r="D1962" s="143"/>
      <c r="E1962" s="138"/>
      <c r="G1962" s="111"/>
      <c r="H1962" s="112"/>
      <c r="I1962" s="133"/>
      <c r="J1962" s="74"/>
      <c r="K1962" s="74"/>
      <c r="L1962" s="74"/>
      <c r="M1962" s="74"/>
    </row>
    <row r="1963" spans="1:13" ht="11.25" customHeight="1">
      <c r="E1963" s="125" t="s">
        <v>48</v>
      </c>
      <c r="F1963" s="126"/>
      <c r="G1963" s="111"/>
      <c r="H1963" s="112"/>
      <c r="J1963" s="74"/>
      <c r="K1963" s="74"/>
      <c r="L1963" s="74"/>
      <c r="M1963" s="74"/>
    </row>
    <row r="1964" spans="1:13" ht="11.25" customHeight="1">
      <c r="E1964" s="152" t="s">
        <v>390</v>
      </c>
      <c r="F1964" s="152"/>
      <c r="G1964" s="120"/>
      <c r="H1964" s="121"/>
      <c r="I1964" s="122"/>
      <c r="J1964" s="74"/>
      <c r="K1964" s="74"/>
      <c r="L1964" s="74"/>
      <c r="M1964" s="74"/>
    </row>
    <row r="1965" spans="1:13" ht="11.25" customHeight="1">
      <c r="E1965" s="152" t="s">
        <v>391</v>
      </c>
      <c r="F1965" s="152"/>
      <c r="G1965" s="120"/>
      <c r="H1965" s="121"/>
      <c r="I1965" s="122"/>
      <c r="J1965" s="74"/>
      <c r="K1965" s="74"/>
      <c r="L1965" s="74"/>
      <c r="M1965" s="74"/>
    </row>
    <row r="1966" spans="1:13" ht="11.25" customHeight="1">
      <c r="E1966" s="152" t="s">
        <v>392</v>
      </c>
      <c r="F1966" s="152"/>
      <c r="G1966" s="120"/>
      <c r="H1966" s="121"/>
      <c r="I1966" s="122"/>
      <c r="J1966" s="74"/>
      <c r="K1966" s="74"/>
      <c r="L1966" s="74"/>
      <c r="M1966" s="74"/>
    </row>
    <row r="1967" spans="1:13" s="74" customFormat="1" ht="22.5" customHeight="1">
      <c r="A1967" s="79"/>
      <c r="B1967" s="79"/>
      <c r="C1967" s="79"/>
      <c r="D1967" s="79"/>
      <c r="E1967" s="152" t="s">
        <v>375</v>
      </c>
      <c r="F1967" s="76"/>
      <c r="G1967" s="111"/>
      <c r="H1967" s="112"/>
      <c r="I1967" s="78"/>
    </row>
    <row r="1968" spans="1:13" s="74" customFormat="1" ht="6" customHeight="1">
      <c r="A1968" s="79"/>
      <c r="B1968" s="79"/>
      <c r="C1968" s="79"/>
      <c r="D1968" s="79"/>
      <c r="E1968" s="152"/>
      <c r="F1968" s="76"/>
      <c r="G1968" s="111"/>
      <c r="H1968" s="112"/>
      <c r="I1968" s="78"/>
    </row>
    <row r="1969" spans="1:13" ht="22.5" customHeight="1">
      <c r="A1969" s="74" t="s">
        <v>128</v>
      </c>
      <c r="B1969" s="74"/>
      <c r="C1969" s="74"/>
      <c r="D1969" s="74" t="s">
        <v>181</v>
      </c>
      <c r="E1969" s="75" t="s">
        <v>23</v>
      </c>
      <c r="F1969" s="110"/>
      <c r="G1969" s="77">
        <f>SUM(G1975,G1977)</f>
        <v>720729</v>
      </c>
      <c r="H1969" s="96">
        <f>SUM(H1975,H1977)</f>
        <v>506939.03</v>
      </c>
      <c r="I1969" s="171">
        <f t="shared" si="57"/>
        <v>0.70336982416414495</v>
      </c>
      <c r="J1969" s="74"/>
      <c r="K1969" s="74"/>
      <c r="L1969" s="74"/>
      <c r="M1969" s="74"/>
    </row>
    <row r="1970" spans="1:13" s="238" customFormat="1" ht="6" customHeight="1">
      <c r="A1970" s="197"/>
      <c r="B1970" s="197"/>
      <c r="C1970" s="197"/>
      <c r="D1970" s="197"/>
      <c r="E1970" s="198" t="s">
        <v>24</v>
      </c>
      <c r="F1970" s="199"/>
      <c r="G1970" s="200"/>
      <c r="H1970" s="201"/>
      <c r="I1970" s="78"/>
      <c r="J1970" s="74"/>
      <c r="K1970" s="74"/>
      <c r="L1970" s="74"/>
      <c r="M1970" s="74"/>
    </row>
    <row r="1971" spans="1:13" s="238" customFormat="1" ht="11.25" customHeight="1">
      <c r="A1971" s="197"/>
      <c r="B1971" s="197"/>
      <c r="C1971" s="197"/>
      <c r="D1971" s="197"/>
      <c r="E1971" s="114" t="s">
        <v>18</v>
      </c>
      <c r="F1971" s="199"/>
      <c r="G1971" s="200"/>
      <c r="H1971" s="201"/>
      <c r="I1971" s="78"/>
      <c r="J1971" s="74"/>
      <c r="K1971" s="74"/>
      <c r="L1971" s="74"/>
      <c r="M1971" s="74"/>
    </row>
    <row r="1972" spans="1:13" ht="6" customHeight="1">
      <c r="A1972" s="74"/>
      <c r="B1972" s="74"/>
      <c r="C1972" s="74"/>
      <c r="D1972" s="74"/>
      <c r="E1972" s="75" t="s">
        <v>24</v>
      </c>
      <c r="F1972" s="110"/>
      <c r="G1972" s="77"/>
      <c r="H1972" s="96"/>
      <c r="I1972" s="171"/>
      <c r="J1972" s="74"/>
      <c r="K1972" s="74"/>
      <c r="L1972" s="74"/>
      <c r="M1972" s="74"/>
    </row>
    <row r="1973" spans="1:13" s="238" customFormat="1" ht="11.25" customHeight="1">
      <c r="A1973" s="197"/>
      <c r="B1973" s="197"/>
      <c r="C1973" s="197"/>
      <c r="D1973" s="197"/>
      <c r="E1973" s="198" t="s">
        <v>0</v>
      </c>
      <c r="F1973" s="199"/>
      <c r="G1973" s="116"/>
      <c r="H1973" s="117"/>
      <c r="I1973" s="124"/>
      <c r="J1973" s="74"/>
      <c r="K1973" s="74"/>
      <c r="L1973" s="74"/>
      <c r="M1973" s="74"/>
    </row>
    <row r="1974" spans="1:13" s="197" customFormat="1" ht="6" customHeight="1">
      <c r="E1974" s="202" t="s">
        <v>24</v>
      </c>
      <c r="F1974" s="203"/>
      <c r="G1974" s="204"/>
      <c r="H1974" s="205"/>
      <c r="I1974" s="124"/>
      <c r="J1974" s="74"/>
      <c r="K1974" s="74"/>
      <c r="L1974" s="74"/>
      <c r="M1974" s="74"/>
    </row>
    <row r="1975" spans="1:13" s="238" customFormat="1" ht="11.25" customHeight="1">
      <c r="A1975" s="197"/>
      <c r="B1975" s="197"/>
      <c r="C1975" s="197"/>
      <c r="D1975" s="197"/>
      <c r="E1975" s="123" t="s">
        <v>372</v>
      </c>
      <c r="F1975" s="199"/>
      <c r="G1975" s="206">
        <f>23857+3627+145592+5350+28835+322408+96644+1206+23220+57756+12234</f>
        <v>720729</v>
      </c>
      <c r="H1975" s="207">
        <v>506939.03</v>
      </c>
      <c r="I1975" s="122">
        <f>IF(SUM(G1975=0)," ",(H1975/G1975))</f>
        <v>0.70336982416414495</v>
      </c>
      <c r="J1975" s="74"/>
      <c r="K1975" s="74"/>
      <c r="L1975" s="74"/>
      <c r="M1975" s="74"/>
    </row>
    <row r="1976" spans="1:13" s="238" customFormat="1" ht="6" customHeight="1">
      <c r="A1976" s="197"/>
      <c r="B1976" s="197"/>
      <c r="C1976" s="197"/>
      <c r="D1976" s="197"/>
      <c r="E1976" s="198" t="s">
        <v>24</v>
      </c>
      <c r="F1976" s="199"/>
      <c r="G1976" s="208"/>
      <c r="H1976" s="209"/>
      <c r="I1976" s="122"/>
      <c r="J1976" s="74"/>
      <c r="K1976" s="74"/>
      <c r="L1976" s="74"/>
      <c r="M1976" s="74"/>
    </row>
    <row r="1977" spans="1:13" s="238" customFormat="1" ht="11.25" hidden="1" customHeight="1">
      <c r="A1977" s="197"/>
      <c r="B1977" s="197"/>
      <c r="C1977" s="197"/>
      <c r="D1977" s="197"/>
      <c r="E1977" s="114" t="s">
        <v>447</v>
      </c>
      <c r="F1977" s="199"/>
      <c r="G1977" s="206"/>
      <c r="H1977" s="207"/>
      <c r="I1977" s="122" t="str">
        <f t="shared" si="57"/>
        <v xml:space="preserve"> </v>
      </c>
      <c r="J1977" s="74"/>
      <c r="K1977" s="74"/>
      <c r="L1977" s="74"/>
      <c r="M1977" s="74"/>
    </row>
    <row r="1978" spans="1:13" s="238" customFormat="1" ht="6" customHeight="1">
      <c r="A1978" s="197"/>
      <c r="B1978" s="197"/>
      <c r="C1978" s="197"/>
      <c r="D1978" s="197"/>
      <c r="E1978" s="110" t="s">
        <v>24</v>
      </c>
      <c r="F1978" s="199"/>
      <c r="G1978" s="208"/>
      <c r="H1978" s="209"/>
      <c r="I1978" s="122"/>
      <c r="J1978" s="74"/>
      <c r="K1978" s="74"/>
      <c r="L1978" s="74"/>
      <c r="M1978" s="74"/>
    </row>
    <row r="1979" spans="1:13" s="74" customFormat="1" ht="79.5" customHeight="1">
      <c r="A1979" s="220"/>
      <c r="B1979" s="79"/>
      <c r="C1979" s="79"/>
      <c r="D1979" s="79"/>
      <c r="E1979" s="75" t="s">
        <v>443</v>
      </c>
      <c r="F1979" s="110"/>
      <c r="G1979" s="120"/>
      <c r="H1979" s="121"/>
      <c r="I1979" s="122"/>
    </row>
    <row r="1980" spans="1:13" s="238" customFormat="1" ht="6" customHeight="1">
      <c r="A1980" s="197"/>
      <c r="B1980" s="197"/>
      <c r="C1980" s="197"/>
      <c r="D1980" s="197"/>
      <c r="E1980" s="110"/>
      <c r="F1980" s="199"/>
      <c r="G1980" s="208"/>
      <c r="H1980" s="209"/>
      <c r="I1980" s="122"/>
      <c r="J1980" s="74"/>
      <c r="K1980" s="74"/>
      <c r="L1980" s="74"/>
      <c r="M1980" s="74"/>
    </row>
    <row r="1981" spans="1:13" ht="22.5" customHeight="1">
      <c r="A1981" s="104" t="s">
        <v>129</v>
      </c>
      <c r="B1981" s="104"/>
      <c r="C1981" s="104"/>
      <c r="D1981" s="104" t="s">
        <v>181</v>
      </c>
      <c r="E1981" s="105" t="s">
        <v>130</v>
      </c>
      <c r="F1981" s="106"/>
      <c r="G1981" s="107">
        <f>G1985+G2040</f>
        <v>360884</v>
      </c>
      <c r="H1981" s="108">
        <f>H1985+H2040</f>
        <v>274687.32</v>
      </c>
      <c r="I1981" s="109">
        <f>IF(SUM(G1981=0)," ",(H1981/G1981))</f>
        <v>0.76115128406911914</v>
      </c>
      <c r="J1981" s="74"/>
      <c r="K1981" s="74"/>
      <c r="L1981" s="74"/>
      <c r="M1981" s="74"/>
    </row>
    <row r="1982" spans="1:13" s="74" customFormat="1" ht="6" customHeight="1">
      <c r="A1982" s="79"/>
      <c r="B1982" s="79"/>
      <c r="C1982" s="79"/>
      <c r="D1982" s="79"/>
      <c r="E1982" s="114" t="s">
        <v>24</v>
      </c>
      <c r="F1982" s="115"/>
      <c r="G1982" s="116"/>
      <c r="H1982" s="117"/>
      <c r="I1982" s="124"/>
    </row>
    <row r="1983" spans="1:13" s="74" customFormat="1" ht="22.5" customHeight="1">
      <c r="A1983" s="79"/>
      <c r="B1983" s="79"/>
      <c r="C1983" s="79"/>
      <c r="D1983" s="79"/>
      <c r="E1983" s="114" t="s">
        <v>19</v>
      </c>
      <c r="F1983" s="115"/>
      <c r="G1983" s="116"/>
      <c r="H1983" s="117"/>
      <c r="I1983" s="124"/>
    </row>
    <row r="1984" spans="1:13" ht="6" customHeight="1">
      <c r="E1984" s="110" t="s">
        <v>24</v>
      </c>
      <c r="G1984" s="111"/>
      <c r="H1984" s="112"/>
      <c r="J1984" s="74"/>
      <c r="K1984" s="74"/>
      <c r="L1984" s="74"/>
      <c r="M1984" s="74"/>
    </row>
    <row r="1985" spans="1:13" s="74" customFormat="1" ht="11.25" customHeight="1">
      <c r="A1985" s="79"/>
      <c r="B1985" s="79"/>
      <c r="C1985" s="79"/>
      <c r="D1985" s="79"/>
      <c r="E1985" s="114" t="s">
        <v>0</v>
      </c>
      <c r="F1985" s="115"/>
      <c r="G1985" s="111">
        <f>G1989+G2017</f>
        <v>343812</v>
      </c>
      <c r="H1985" s="112">
        <f>H1989+H2017</f>
        <v>266783.32</v>
      </c>
      <c r="I1985" s="163">
        <f>IF(SUM(G1985=0)," ",(H1985/G1985))</f>
        <v>0.77595697648715001</v>
      </c>
    </row>
    <row r="1986" spans="1:13" ht="6" customHeight="1">
      <c r="E1986" s="110" t="s">
        <v>24</v>
      </c>
      <c r="G1986" s="111"/>
      <c r="H1986" s="112"/>
      <c r="J1986" s="74"/>
      <c r="K1986" s="74"/>
      <c r="L1986" s="74"/>
      <c r="M1986" s="74"/>
    </row>
    <row r="1987" spans="1:13" s="74" customFormat="1" ht="59.25" customHeight="1">
      <c r="A1987" s="220"/>
      <c r="B1987" s="79"/>
      <c r="C1987" s="79"/>
      <c r="D1987" s="79"/>
      <c r="E1987" s="75" t="s">
        <v>440</v>
      </c>
      <c r="F1987" s="110"/>
      <c r="G1987" s="120"/>
      <c r="H1987" s="121"/>
      <c r="I1987" s="122"/>
    </row>
    <row r="1988" spans="1:13" s="74" customFormat="1" ht="6" customHeight="1">
      <c r="A1988" s="79"/>
      <c r="B1988" s="79"/>
      <c r="C1988" s="79"/>
      <c r="D1988" s="79"/>
      <c r="E1988" s="110" t="s">
        <v>24</v>
      </c>
      <c r="F1988" s="76"/>
      <c r="G1988" s="111"/>
      <c r="H1988" s="112"/>
      <c r="I1988" s="78"/>
    </row>
    <row r="1989" spans="1:13" s="74" customFormat="1" ht="11.25" customHeight="1">
      <c r="E1989" s="123" t="s">
        <v>372</v>
      </c>
      <c r="F1989" s="115"/>
      <c r="G1989" s="120">
        <f>SUM(G1992,G1998:G2015)</f>
        <v>343812</v>
      </c>
      <c r="H1989" s="121">
        <f>SUM(H1992,H1998:H2015)</f>
        <v>266783.32</v>
      </c>
      <c r="I1989" s="122">
        <f>IF(SUM(G1989=0)," ",(H1989/G1989))</f>
        <v>0.77595697648715001</v>
      </c>
    </row>
    <row r="1990" spans="1:13" s="74" customFormat="1" ht="6" customHeight="1">
      <c r="A1990" s="79"/>
      <c r="B1990" s="79"/>
      <c r="C1990" s="79"/>
      <c r="D1990" s="79"/>
      <c r="E1990" s="75" t="s">
        <v>24</v>
      </c>
      <c r="F1990" s="76"/>
      <c r="G1990" s="116"/>
      <c r="H1990" s="117"/>
      <c r="I1990" s="124"/>
    </row>
    <row r="1991" spans="1:13" ht="11.25" customHeight="1">
      <c r="E1991" s="125" t="s">
        <v>38</v>
      </c>
      <c r="F1991" s="119"/>
      <c r="G1991" s="116"/>
      <c r="H1991" s="117"/>
      <c r="I1991" s="124"/>
      <c r="J1991" s="74"/>
      <c r="K1991" s="74"/>
      <c r="L1991" s="74"/>
      <c r="M1991" s="74"/>
    </row>
    <row r="1992" spans="1:13" s="74" customFormat="1" ht="11.25" hidden="1" customHeight="1">
      <c r="A1992" s="74" t="s">
        <v>129</v>
      </c>
      <c r="B1992" s="142">
        <v>801</v>
      </c>
      <c r="C1992" s="142">
        <v>80195</v>
      </c>
      <c r="D1992" s="79" t="s">
        <v>197</v>
      </c>
      <c r="E1992" s="110" t="s">
        <v>43</v>
      </c>
      <c r="F1992" s="126"/>
      <c r="G1992" s="111">
        <f>SUM(G1993:G1996)</f>
        <v>0</v>
      </c>
      <c r="H1992" s="112">
        <f>SUM(H1993:H1996)</f>
        <v>0</v>
      </c>
      <c r="I1992" s="78" t="str">
        <f>IF(SUM(G1992=0)," ",(H1992/G1992))</f>
        <v xml:space="preserve"> </v>
      </c>
    </row>
    <row r="1993" spans="1:13" s="74" customFormat="1" ht="11.25" hidden="1" customHeight="1">
      <c r="A1993" s="74" t="s">
        <v>129</v>
      </c>
      <c r="B1993" s="142">
        <v>801</v>
      </c>
      <c r="C1993" s="142">
        <v>80195</v>
      </c>
      <c r="D1993" s="128">
        <v>4010</v>
      </c>
      <c r="E1993" s="129" t="s">
        <v>44</v>
      </c>
      <c r="F1993" s="126"/>
      <c r="G1993" s="131"/>
      <c r="H1993" s="132"/>
      <c r="I1993" s="133" t="str">
        <f>IF(SUM(G1993=0)," ",(H1993/G1993))</f>
        <v xml:space="preserve"> </v>
      </c>
    </row>
    <row r="1994" spans="1:13" s="74" customFormat="1" ht="11.25" hidden="1" customHeight="1">
      <c r="A1994" s="74" t="s">
        <v>129</v>
      </c>
      <c r="B1994" s="142">
        <v>801</v>
      </c>
      <c r="C1994" s="142">
        <v>80195</v>
      </c>
      <c r="D1994" s="128">
        <v>4040</v>
      </c>
      <c r="E1994" s="129" t="s">
        <v>45</v>
      </c>
      <c r="F1994" s="126"/>
      <c r="G1994" s="131"/>
      <c r="H1994" s="132"/>
      <c r="I1994" s="133" t="str">
        <f>IF(SUM(G1994=0)," ",(H1994/G1994))</f>
        <v xml:space="preserve"> </v>
      </c>
    </row>
    <row r="1995" spans="1:13" s="74" customFormat="1" ht="11.25" hidden="1" customHeight="1">
      <c r="A1995" s="74" t="s">
        <v>129</v>
      </c>
      <c r="B1995" s="142">
        <v>801</v>
      </c>
      <c r="C1995" s="142">
        <v>80195</v>
      </c>
      <c r="D1995" s="128">
        <v>4170</v>
      </c>
      <c r="E1995" s="129" t="s">
        <v>46</v>
      </c>
      <c r="F1995" s="126"/>
      <c r="G1995" s="131"/>
      <c r="H1995" s="132"/>
      <c r="I1995" s="133" t="str">
        <f>IF(SUM(G1995=0)," ",(H1995/G1995))</f>
        <v xml:space="preserve"> </v>
      </c>
    </row>
    <row r="1996" spans="1:13" s="74" customFormat="1" ht="11.25" hidden="1" customHeight="1">
      <c r="A1996" s="79"/>
      <c r="B1996" s="79"/>
      <c r="C1996" s="79"/>
      <c r="D1996" s="79"/>
      <c r="E1996" s="129" t="s">
        <v>47</v>
      </c>
      <c r="F1996" s="126"/>
      <c r="G1996" s="131"/>
      <c r="H1996" s="132"/>
      <c r="I1996" s="133" t="str">
        <f>IF(SUM(G1996=0)," ",(H1996/G1996))</f>
        <v xml:space="preserve"> </v>
      </c>
    </row>
    <row r="1997" spans="1:13" s="74" customFormat="1" ht="6" customHeight="1">
      <c r="A1997" s="79"/>
      <c r="B1997" s="79"/>
      <c r="C1997" s="79"/>
      <c r="D1997" s="79"/>
      <c r="E1997" s="164" t="s">
        <v>24</v>
      </c>
      <c r="F1997" s="126"/>
      <c r="G1997" s="111"/>
      <c r="H1997" s="112"/>
      <c r="I1997" s="78"/>
    </row>
    <row r="1998" spans="1:13" s="139" customFormat="1" ht="11.25" customHeight="1">
      <c r="A1998" s="74" t="s">
        <v>129</v>
      </c>
      <c r="B1998" s="142">
        <v>801</v>
      </c>
      <c r="C1998" s="142">
        <v>80195</v>
      </c>
      <c r="D1998" s="143">
        <v>3020</v>
      </c>
      <c r="E1998" s="138" t="s">
        <v>161</v>
      </c>
      <c r="G1998" s="140">
        <v>318980</v>
      </c>
      <c r="H1998" s="141">
        <v>241952</v>
      </c>
      <c r="I1998" s="78">
        <f t="shared" ref="I1998:I2015" si="59">IF(SUM(G1998=0)," ",(H1998/G1998))</f>
        <v>0.75851777540911658</v>
      </c>
      <c r="J1998" s="74"/>
      <c r="K1998" s="74"/>
      <c r="L1998" s="74"/>
      <c r="M1998" s="74"/>
    </row>
    <row r="1999" spans="1:13" s="139" customFormat="1" ht="11.25" hidden="1" customHeight="1">
      <c r="A1999" s="74" t="s">
        <v>129</v>
      </c>
      <c r="B1999" s="142">
        <v>801</v>
      </c>
      <c r="C1999" s="142">
        <v>80195</v>
      </c>
      <c r="D1999" s="143">
        <v>3050</v>
      </c>
      <c r="E1999" s="138" t="s">
        <v>178</v>
      </c>
      <c r="G1999" s="140"/>
      <c r="H1999" s="141"/>
      <c r="I1999" s="78" t="str">
        <f t="shared" si="59"/>
        <v xml:space="preserve"> </v>
      </c>
      <c r="J1999" s="74"/>
      <c r="K1999" s="74"/>
      <c r="L1999" s="74"/>
      <c r="M1999" s="74"/>
    </row>
    <row r="2000" spans="1:13" s="139" customFormat="1" ht="11.25" hidden="1" customHeight="1">
      <c r="A2000" s="74" t="s">
        <v>129</v>
      </c>
      <c r="B2000" s="142">
        <v>801</v>
      </c>
      <c r="C2000" s="142">
        <v>80195</v>
      </c>
      <c r="D2000" s="143">
        <v>4190</v>
      </c>
      <c r="E2000" s="138" t="s">
        <v>357</v>
      </c>
      <c r="G2000" s="140"/>
      <c r="H2000" s="141"/>
      <c r="I2000" s="78" t="str">
        <f t="shared" si="59"/>
        <v xml:space="preserve"> </v>
      </c>
      <c r="J2000" s="74"/>
      <c r="K2000" s="74"/>
      <c r="L2000" s="74"/>
      <c r="M2000" s="74"/>
    </row>
    <row r="2001" spans="1:13" s="139" customFormat="1" ht="11.25" customHeight="1">
      <c r="A2001" s="74" t="s">
        <v>129</v>
      </c>
      <c r="B2001" s="142">
        <v>801</v>
      </c>
      <c r="C2001" s="142">
        <v>80195</v>
      </c>
      <c r="D2001" s="143">
        <v>4210</v>
      </c>
      <c r="E2001" s="138" t="s">
        <v>162</v>
      </c>
      <c r="G2001" s="140">
        <v>16832</v>
      </c>
      <c r="H2001" s="141">
        <v>16831.32</v>
      </c>
      <c r="I2001" s="78">
        <f t="shared" si="59"/>
        <v>0.9999596007604562</v>
      </c>
      <c r="J2001" s="74"/>
      <c r="K2001" s="74"/>
      <c r="L2001" s="74"/>
      <c r="M2001" s="74"/>
    </row>
    <row r="2002" spans="1:13" s="139" customFormat="1" ht="11.25" hidden="1" customHeight="1">
      <c r="A2002" s="74" t="s">
        <v>129</v>
      </c>
      <c r="B2002" s="142">
        <v>801</v>
      </c>
      <c r="C2002" s="142">
        <v>80195</v>
      </c>
      <c r="D2002" s="143">
        <v>4240</v>
      </c>
      <c r="E2002" s="138" t="s">
        <v>213</v>
      </c>
      <c r="G2002" s="140"/>
      <c r="H2002" s="141"/>
      <c r="I2002" s="78"/>
      <c r="J2002" s="74"/>
      <c r="K2002" s="74"/>
      <c r="L2002" s="74"/>
      <c r="M2002" s="74"/>
    </row>
    <row r="2003" spans="1:13" s="139" customFormat="1" ht="11.25" customHeight="1">
      <c r="A2003" s="74" t="s">
        <v>129</v>
      </c>
      <c r="B2003" s="142">
        <v>801</v>
      </c>
      <c r="C2003" s="142">
        <v>80195</v>
      </c>
      <c r="D2003" s="143">
        <v>4260</v>
      </c>
      <c r="E2003" s="138" t="s">
        <v>163</v>
      </c>
      <c r="G2003" s="140">
        <v>8000</v>
      </c>
      <c r="H2003" s="141">
        <v>8000</v>
      </c>
      <c r="I2003" s="78">
        <f t="shared" si="59"/>
        <v>1</v>
      </c>
      <c r="J2003" s="74"/>
      <c r="K2003" s="74"/>
      <c r="L2003" s="74"/>
      <c r="M2003" s="74"/>
    </row>
    <row r="2004" spans="1:13" s="139" customFormat="1" ht="11.25" hidden="1" customHeight="1">
      <c r="A2004" s="74" t="s">
        <v>129</v>
      </c>
      <c r="B2004" s="142">
        <v>801</v>
      </c>
      <c r="C2004" s="142">
        <v>80195</v>
      </c>
      <c r="D2004" s="143">
        <v>4300</v>
      </c>
      <c r="E2004" s="138" t="s">
        <v>165</v>
      </c>
      <c r="G2004" s="140"/>
      <c r="H2004" s="141"/>
      <c r="I2004" s="78" t="str">
        <f t="shared" si="59"/>
        <v xml:space="preserve"> </v>
      </c>
      <c r="J2004" s="74"/>
      <c r="K2004" s="74"/>
      <c r="L2004" s="74"/>
      <c r="M2004" s="74"/>
    </row>
    <row r="2005" spans="1:13" s="139" customFormat="1" ht="22.5" hidden="1">
      <c r="A2005" s="74" t="s">
        <v>129</v>
      </c>
      <c r="B2005" s="142">
        <v>801</v>
      </c>
      <c r="C2005" s="142">
        <v>80195</v>
      </c>
      <c r="D2005" s="128">
        <v>4350</v>
      </c>
      <c r="E2005" s="138" t="s">
        <v>414</v>
      </c>
      <c r="G2005" s="140"/>
      <c r="H2005" s="141"/>
      <c r="I2005" s="78" t="str">
        <f t="shared" si="59"/>
        <v xml:space="preserve"> </v>
      </c>
      <c r="J2005" s="74"/>
      <c r="K2005" s="74"/>
      <c r="L2005" s="74"/>
      <c r="M2005" s="74"/>
    </row>
    <row r="2006" spans="1:13" s="139" customFormat="1" ht="11.25" hidden="1" customHeight="1">
      <c r="A2006" s="74" t="s">
        <v>129</v>
      </c>
      <c r="B2006" s="142">
        <v>801</v>
      </c>
      <c r="C2006" s="142">
        <v>80195</v>
      </c>
      <c r="D2006" s="143">
        <v>4360</v>
      </c>
      <c r="E2006" s="138" t="s">
        <v>202</v>
      </c>
      <c r="G2006" s="140"/>
      <c r="H2006" s="141"/>
      <c r="I2006" s="78" t="str">
        <f t="shared" si="59"/>
        <v xml:space="preserve"> </v>
      </c>
      <c r="J2006" s="74"/>
      <c r="K2006" s="74"/>
      <c r="L2006" s="74"/>
      <c r="M2006" s="74"/>
    </row>
    <row r="2007" spans="1:13" s="139" customFormat="1" ht="11.25" hidden="1" customHeight="1">
      <c r="A2007" s="74" t="s">
        <v>129</v>
      </c>
      <c r="B2007" s="142">
        <v>801</v>
      </c>
      <c r="C2007" s="142">
        <v>80195</v>
      </c>
      <c r="D2007" s="143">
        <v>4400</v>
      </c>
      <c r="E2007" s="138" t="s">
        <v>170</v>
      </c>
      <c r="G2007" s="140"/>
      <c r="H2007" s="141"/>
      <c r="I2007" s="78" t="str">
        <f t="shared" si="59"/>
        <v xml:space="preserve"> </v>
      </c>
      <c r="J2007" s="74"/>
      <c r="K2007" s="74"/>
      <c r="L2007" s="74"/>
      <c r="M2007" s="74"/>
    </row>
    <row r="2008" spans="1:13" s="139" customFormat="1" ht="11.25" hidden="1" customHeight="1">
      <c r="A2008" s="74" t="s">
        <v>129</v>
      </c>
      <c r="B2008" s="142">
        <v>801</v>
      </c>
      <c r="C2008" s="142">
        <v>80195</v>
      </c>
      <c r="D2008" s="143">
        <v>4520</v>
      </c>
      <c r="E2008" s="138" t="s">
        <v>175</v>
      </c>
      <c r="G2008" s="140"/>
      <c r="H2008" s="141"/>
      <c r="I2008" s="78" t="str">
        <f t="shared" si="59"/>
        <v xml:space="preserve"> </v>
      </c>
      <c r="J2008" s="74"/>
      <c r="K2008" s="74"/>
      <c r="L2008" s="74"/>
      <c r="M2008" s="74"/>
    </row>
    <row r="2009" spans="1:13" s="139" customFormat="1" ht="11.25" hidden="1" customHeight="1">
      <c r="A2009" s="74" t="s">
        <v>129</v>
      </c>
      <c r="B2009" s="142">
        <v>801</v>
      </c>
      <c r="C2009" s="142">
        <v>80195</v>
      </c>
      <c r="D2009" s="143">
        <v>4580</v>
      </c>
      <c r="E2009" s="138" t="s">
        <v>176</v>
      </c>
      <c r="G2009" s="140"/>
      <c r="H2009" s="141"/>
      <c r="I2009" s="78"/>
      <c r="J2009" s="74"/>
      <c r="K2009" s="74"/>
      <c r="L2009" s="74"/>
      <c r="M2009" s="74"/>
    </row>
    <row r="2010" spans="1:13" s="139" customFormat="1" ht="11.25" hidden="1" customHeight="1">
      <c r="A2010" s="74" t="s">
        <v>129</v>
      </c>
      <c r="B2010" s="142">
        <v>801</v>
      </c>
      <c r="C2010" s="142">
        <v>80195</v>
      </c>
      <c r="D2010" s="143">
        <v>4590</v>
      </c>
      <c r="E2010" s="138" t="s">
        <v>177</v>
      </c>
      <c r="G2010" s="140"/>
      <c r="H2010" s="141"/>
      <c r="I2010" s="78"/>
      <c r="J2010" s="74"/>
      <c r="K2010" s="74"/>
      <c r="L2010" s="74"/>
      <c r="M2010" s="74"/>
    </row>
    <row r="2011" spans="1:13" s="139" customFormat="1" ht="22.5" hidden="1" customHeight="1">
      <c r="A2011" s="74" t="s">
        <v>129</v>
      </c>
      <c r="B2011" s="142">
        <v>801</v>
      </c>
      <c r="C2011" s="142">
        <v>80195</v>
      </c>
      <c r="D2011" s="143">
        <v>4600</v>
      </c>
      <c r="E2011" s="138" t="s">
        <v>359</v>
      </c>
      <c r="G2011" s="140"/>
      <c r="H2011" s="141"/>
      <c r="I2011" s="78" t="str">
        <f t="shared" si="59"/>
        <v xml:space="preserve"> </v>
      </c>
      <c r="J2011" s="74"/>
      <c r="K2011" s="74"/>
      <c r="L2011" s="74"/>
      <c r="M2011" s="74"/>
    </row>
    <row r="2012" spans="1:13" s="139" customFormat="1" ht="12" hidden="1" customHeight="1">
      <c r="A2012" s="74" t="s">
        <v>129</v>
      </c>
      <c r="B2012" s="142">
        <v>801</v>
      </c>
      <c r="C2012" s="142">
        <v>80195</v>
      </c>
      <c r="D2012" s="143">
        <v>4610</v>
      </c>
      <c r="E2012" s="138" t="s">
        <v>168</v>
      </c>
      <c r="G2012" s="140"/>
      <c r="H2012" s="141"/>
      <c r="I2012" s="78" t="str">
        <f t="shared" si="59"/>
        <v xml:space="preserve"> </v>
      </c>
      <c r="J2012" s="74"/>
      <c r="K2012" s="74"/>
      <c r="L2012" s="74"/>
      <c r="M2012" s="74"/>
    </row>
    <row r="2013" spans="1:13" s="139" customFormat="1" ht="12" hidden="1" customHeight="1">
      <c r="A2013" s="74" t="s">
        <v>129</v>
      </c>
      <c r="B2013" s="142">
        <v>801</v>
      </c>
      <c r="C2013" s="142">
        <v>80195</v>
      </c>
      <c r="D2013" s="143">
        <v>4700</v>
      </c>
      <c r="E2013" s="138" t="s">
        <v>198</v>
      </c>
      <c r="G2013" s="140"/>
      <c r="H2013" s="141"/>
      <c r="I2013" s="78"/>
      <c r="J2013" s="74"/>
      <c r="K2013" s="74"/>
      <c r="L2013" s="74"/>
      <c r="M2013" s="74"/>
    </row>
    <row r="2014" spans="1:13" s="139" customFormat="1" hidden="1">
      <c r="A2014" s="74" t="s">
        <v>129</v>
      </c>
      <c r="B2014" s="142">
        <v>801</v>
      </c>
      <c r="C2014" s="142">
        <v>80195</v>
      </c>
      <c r="D2014" s="143">
        <v>4860</v>
      </c>
      <c r="E2014" s="138" t="s">
        <v>412</v>
      </c>
      <c r="G2014" s="140"/>
      <c r="H2014" s="141"/>
      <c r="I2014" s="78" t="str">
        <f>IF(SUM(G2014=0)," ",(H2014/G2014))</f>
        <v xml:space="preserve"> </v>
      </c>
      <c r="J2014" s="74"/>
      <c r="K2014" s="74"/>
      <c r="L2014" s="74"/>
      <c r="M2014" s="74"/>
    </row>
    <row r="2015" spans="1:13" s="225" customFormat="1" ht="11.25" hidden="1" customHeight="1">
      <c r="A2015" s="74" t="s">
        <v>129</v>
      </c>
      <c r="B2015" s="142">
        <v>801</v>
      </c>
      <c r="C2015" s="142">
        <v>80195</v>
      </c>
      <c r="D2015" s="143">
        <v>4990</v>
      </c>
      <c r="E2015" s="138" t="s">
        <v>182</v>
      </c>
      <c r="G2015" s="140"/>
      <c r="H2015" s="141"/>
      <c r="I2015" s="78" t="str">
        <f t="shared" si="59"/>
        <v xml:space="preserve"> </v>
      </c>
      <c r="J2015" s="74"/>
      <c r="K2015" s="74"/>
      <c r="L2015" s="74"/>
      <c r="M2015" s="74"/>
    </row>
    <row r="2016" spans="1:13" s="139" customFormat="1" ht="6" hidden="1" customHeight="1">
      <c r="A2016" s="144"/>
      <c r="B2016" s="234"/>
      <c r="C2016" s="229" t="s">
        <v>24</v>
      </c>
      <c r="D2016" s="229" t="s">
        <v>24</v>
      </c>
      <c r="E2016" s="230" t="s">
        <v>24</v>
      </c>
      <c r="G2016" s="146"/>
      <c r="H2016" s="147"/>
      <c r="I2016" s="148"/>
      <c r="J2016" s="74"/>
      <c r="K2016" s="74"/>
      <c r="L2016" s="74"/>
      <c r="M2016" s="74"/>
    </row>
    <row r="2017" spans="1:13" s="74" customFormat="1" ht="11.25" hidden="1" customHeight="1">
      <c r="E2017" s="114" t="s">
        <v>451</v>
      </c>
      <c r="F2017" s="115"/>
      <c r="G2017" s="120">
        <f>SUM(G2020,G2026:G2038)</f>
        <v>0</v>
      </c>
      <c r="H2017" s="121">
        <f>SUM(H2020,H2026:H2038)</f>
        <v>0</v>
      </c>
      <c r="I2017" s="122" t="str">
        <f>IF(SUM(G2017=0)," ",(H2017/G2017))</f>
        <v xml:space="preserve"> </v>
      </c>
    </row>
    <row r="2018" spans="1:13" s="74" customFormat="1" ht="6" hidden="1" customHeight="1">
      <c r="A2018" s="79"/>
      <c r="B2018" s="79"/>
      <c r="C2018" s="79"/>
      <c r="D2018" s="79"/>
      <c r="E2018" s="75" t="s">
        <v>24</v>
      </c>
      <c r="F2018" s="76"/>
      <c r="G2018" s="116"/>
      <c r="H2018" s="117"/>
      <c r="I2018" s="78"/>
    </row>
    <row r="2019" spans="1:13" ht="11.25" hidden="1" customHeight="1">
      <c r="E2019" s="125" t="s">
        <v>38</v>
      </c>
      <c r="F2019" s="119"/>
      <c r="G2019" s="116"/>
      <c r="H2019" s="117"/>
      <c r="I2019" s="124"/>
      <c r="J2019" s="74"/>
      <c r="K2019" s="74"/>
      <c r="L2019" s="74"/>
      <c r="M2019" s="74"/>
    </row>
    <row r="2020" spans="1:13" s="74" customFormat="1" ht="11.25" hidden="1" customHeight="1">
      <c r="A2020" s="74" t="s">
        <v>129</v>
      </c>
      <c r="B2020" s="142">
        <v>801</v>
      </c>
      <c r="C2020" s="142">
        <v>80195</v>
      </c>
      <c r="D2020" s="79" t="s">
        <v>197</v>
      </c>
      <c r="E2020" s="110" t="s">
        <v>43</v>
      </c>
      <c r="F2020" s="126"/>
      <c r="G2020" s="111">
        <f>SUM(G2021:G2024)</f>
        <v>0</v>
      </c>
      <c r="H2020" s="112">
        <f>SUM(H2021:H2024)</f>
        <v>0</v>
      </c>
      <c r="I2020" s="78" t="str">
        <f>IF(SUM(G2020=0)," ",(H2020/G2020))</f>
        <v xml:space="preserve"> </v>
      </c>
    </row>
    <row r="2021" spans="1:13" s="74" customFormat="1" ht="11.25" hidden="1" customHeight="1">
      <c r="A2021" s="74" t="s">
        <v>129</v>
      </c>
      <c r="B2021" s="142">
        <v>801</v>
      </c>
      <c r="C2021" s="142">
        <v>80195</v>
      </c>
      <c r="D2021" s="128">
        <v>4010</v>
      </c>
      <c r="E2021" s="129" t="s">
        <v>44</v>
      </c>
      <c r="F2021" s="126"/>
      <c r="G2021" s="131"/>
      <c r="H2021" s="132"/>
      <c r="I2021" s="133" t="str">
        <f>IF(SUM(G2021=0)," ",(H2021/G2021))</f>
        <v xml:space="preserve"> </v>
      </c>
    </row>
    <row r="2022" spans="1:13" s="74" customFormat="1" ht="11.25" hidden="1" customHeight="1">
      <c r="A2022" s="74" t="s">
        <v>129</v>
      </c>
      <c r="B2022" s="142">
        <v>801</v>
      </c>
      <c r="C2022" s="142">
        <v>80195</v>
      </c>
      <c r="D2022" s="128">
        <v>4040</v>
      </c>
      <c r="E2022" s="129" t="s">
        <v>45</v>
      </c>
      <c r="F2022" s="126"/>
      <c r="G2022" s="131"/>
      <c r="H2022" s="132"/>
      <c r="I2022" s="133" t="str">
        <f>IF(SUM(G2022=0)," ",(H2022/G2022))</f>
        <v xml:space="preserve"> </v>
      </c>
    </row>
    <row r="2023" spans="1:13" s="74" customFormat="1" ht="11.25" hidden="1" customHeight="1">
      <c r="A2023" s="74" t="s">
        <v>129</v>
      </c>
      <c r="B2023" s="142">
        <v>801</v>
      </c>
      <c r="C2023" s="142">
        <v>80195</v>
      </c>
      <c r="D2023" s="128">
        <v>4170</v>
      </c>
      <c r="E2023" s="129" t="s">
        <v>46</v>
      </c>
      <c r="F2023" s="126"/>
      <c r="G2023" s="131"/>
      <c r="H2023" s="132"/>
      <c r="I2023" s="133" t="str">
        <f>IF(SUM(G2023=0)," ",(H2023/G2023))</f>
        <v xml:space="preserve"> </v>
      </c>
    </row>
    <row r="2024" spans="1:13" s="74" customFormat="1" ht="11.25" hidden="1" customHeight="1">
      <c r="A2024" s="79"/>
      <c r="B2024" s="79"/>
      <c r="C2024" s="79"/>
      <c r="D2024" s="79"/>
      <c r="E2024" s="129" t="s">
        <v>47</v>
      </c>
      <c r="F2024" s="126"/>
      <c r="G2024" s="131"/>
      <c r="H2024" s="132"/>
      <c r="I2024" s="133" t="str">
        <f>IF(SUM(G2024=0)," ",(H2024/G2024))</f>
        <v xml:space="preserve"> </v>
      </c>
    </row>
    <row r="2025" spans="1:13" s="74" customFormat="1" ht="6" hidden="1" customHeight="1">
      <c r="A2025" s="79"/>
      <c r="B2025" s="79"/>
      <c r="C2025" s="79"/>
      <c r="D2025" s="79"/>
      <c r="E2025" s="164" t="s">
        <v>24</v>
      </c>
      <c r="F2025" s="126"/>
      <c r="G2025" s="111"/>
      <c r="H2025" s="112"/>
      <c r="I2025" s="78"/>
    </row>
    <row r="2026" spans="1:13" s="139" customFormat="1" ht="11.25" hidden="1" customHeight="1">
      <c r="A2026" s="74" t="s">
        <v>129</v>
      </c>
      <c r="B2026" s="142">
        <v>801</v>
      </c>
      <c r="C2026" s="142">
        <v>80195</v>
      </c>
      <c r="D2026" s="143">
        <v>3020</v>
      </c>
      <c r="E2026" s="138" t="s">
        <v>161</v>
      </c>
      <c r="G2026" s="140"/>
      <c r="H2026" s="141"/>
      <c r="I2026" s="78" t="str">
        <f t="shared" ref="I2026:I2038" si="60">IF(SUM(G2026=0)," ",(H2026/G2026))</f>
        <v xml:space="preserve"> </v>
      </c>
      <c r="J2026" s="74"/>
      <c r="K2026" s="74"/>
      <c r="L2026" s="74"/>
      <c r="M2026" s="74"/>
    </row>
    <row r="2027" spans="1:13" s="139" customFormat="1" ht="11.25" hidden="1" customHeight="1">
      <c r="A2027" s="74" t="s">
        <v>129</v>
      </c>
      <c r="B2027" s="142">
        <v>801</v>
      </c>
      <c r="C2027" s="142">
        <v>80195</v>
      </c>
      <c r="D2027" s="143">
        <v>3050</v>
      </c>
      <c r="E2027" s="138" t="s">
        <v>178</v>
      </c>
      <c r="G2027" s="140"/>
      <c r="H2027" s="141"/>
      <c r="I2027" s="78" t="str">
        <f t="shared" si="60"/>
        <v xml:space="preserve"> </v>
      </c>
      <c r="J2027" s="74"/>
      <c r="K2027" s="74"/>
      <c r="L2027" s="74"/>
      <c r="M2027" s="74"/>
    </row>
    <row r="2028" spans="1:13" s="139" customFormat="1" ht="11.25" hidden="1" customHeight="1">
      <c r="A2028" s="74" t="s">
        <v>129</v>
      </c>
      <c r="B2028" s="142">
        <v>801</v>
      </c>
      <c r="C2028" s="142">
        <v>80195</v>
      </c>
      <c r="D2028" s="143">
        <v>4210</v>
      </c>
      <c r="E2028" s="138" t="s">
        <v>162</v>
      </c>
      <c r="G2028" s="140"/>
      <c r="H2028" s="141"/>
      <c r="I2028" s="78" t="str">
        <f t="shared" si="60"/>
        <v xml:space="preserve"> </v>
      </c>
      <c r="J2028" s="74"/>
      <c r="K2028" s="74"/>
      <c r="L2028" s="74"/>
      <c r="M2028" s="74"/>
    </row>
    <row r="2029" spans="1:13" s="139" customFormat="1" ht="11.25" hidden="1" customHeight="1">
      <c r="A2029" s="74" t="s">
        <v>129</v>
      </c>
      <c r="B2029" s="142">
        <v>801</v>
      </c>
      <c r="C2029" s="142">
        <v>80195</v>
      </c>
      <c r="D2029" s="143">
        <v>4260</v>
      </c>
      <c r="E2029" s="138" t="s">
        <v>163</v>
      </c>
      <c r="G2029" s="140"/>
      <c r="H2029" s="141"/>
      <c r="I2029" s="78" t="str">
        <f t="shared" si="60"/>
        <v xml:space="preserve"> </v>
      </c>
      <c r="J2029" s="74"/>
      <c r="K2029" s="74"/>
      <c r="L2029" s="74"/>
      <c r="M2029" s="74"/>
    </row>
    <row r="2030" spans="1:13" s="139" customFormat="1" ht="11.25" hidden="1" customHeight="1">
      <c r="A2030" s="74" t="s">
        <v>129</v>
      </c>
      <c r="B2030" s="142">
        <v>801</v>
      </c>
      <c r="C2030" s="142">
        <v>80195</v>
      </c>
      <c r="D2030" s="143">
        <v>4300</v>
      </c>
      <c r="E2030" s="138" t="s">
        <v>165</v>
      </c>
      <c r="G2030" s="140"/>
      <c r="H2030" s="141"/>
      <c r="I2030" s="78" t="str">
        <f t="shared" si="60"/>
        <v xml:space="preserve"> </v>
      </c>
      <c r="J2030" s="74"/>
      <c r="K2030" s="74"/>
      <c r="L2030" s="74"/>
      <c r="M2030" s="74"/>
    </row>
    <row r="2031" spans="1:13" s="139" customFormat="1" ht="11.25" hidden="1" customHeight="1">
      <c r="A2031" s="74" t="s">
        <v>129</v>
      </c>
      <c r="B2031" s="142">
        <v>801</v>
      </c>
      <c r="C2031" s="142">
        <v>80195</v>
      </c>
      <c r="D2031" s="143">
        <v>4360</v>
      </c>
      <c r="E2031" s="138" t="s">
        <v>202</v>
      </c>
      <c r="G2031" s="140"/>
      <c r="H2031" s="141"/>
      <c r="I2031" s="78" t="str">
        <f t="shared" si="60"/>
        <v xml:space="preserve"> </v>
      </c>
      <c r="J2031" s="74"/>
      <c r="K2031" s="74"/>
      <c r="L2031" s="74"/>
      <c r="M2031" s="74"/>
    </row>
    <row r="2032" spans="1:13" s="139" customFormat="1" ht="11.25" hidden="1" customHeight="1">
      <c r="A2032" s="74" t="s">
        <v>129</v>
      </c>
      <c r="B2032" s="142">
        <v>801</v>
      </c>
      <c r="C2032" s="142">
        <v>80195</v>
      </c>
      <c r="D2032" s="143">
        <v>4400</v>
      </c>
      <c r="E2032" s="138" t="s">
        <v>170</v>
      </c>
      <c r="G2032" s="140"/>
      <c r="H2032" s="141"/>
      <c r="I2032" s="78" t="str">
        <f t="shared" si="60"/>
        <v xml:space="preserve"> </v>
      </c>
      <c r="J2032" s="74"/>
      <c r="K2032" s="74"/>
      <c r="L2032" s="74"/>
      <c r="M2032" s="74"/>
    </row>
    <row r="2033" spans="1:13" s="139" customFormat="1" ht="11.25" hidden="1" customHeight="1">
      <c r="A2033" s="74" t="s">
        <v>129</v>
      </c>
      <c r="B2033" s="142">
        <v>801</v>
      </c>
      <c r="C2033" s="142">
        <v>80195</v>
      </c>
      <c r="D2033" s="137">
        <v>4510</v>
      </c>
      <c r="E2033" s="138" t="s">
        <v>174</v>
      </c>
      <c r="G2033" s="140"/>
      <c r="H2033" s="141"/>
      <c r="I2033" s="78" t="str">
        <f t="shared" si="60"/>
        <v xml:space="preserve"> </v>
      </c>
      <c r="J2033" s="74"/>
      <c r="K2033" s="74"/>
      <c r="L2033" s="74"/>
      <c r="M2033" s="74"/>
    </row>
    <row r="2034" spans="1:13" s="139" customFormat="1" ht="11.25" hidden="1" customHeight="1">
      <c r="A2034" s="74" t="s">
        <v>129</v>
      </c>
      <c r="B2034" s="142">
        <v>801</v>
      </c>
      <c r="C2034" s="142">
        <v>80195</v>
      </c>
      <c r="D2034" s="143">
        <v>4580</v>
      </c>
      <c r="E2034" s="138" t="s">
        <v>176</v>
      </c>
      <c r="G2034" s="140"/>
      <c r="H2034" s="141"/>
      <c r="I2034" s="78" t="str">
        <f t="shared" si="60"/>
        <v xml:space="preserve"> </v>
      </c>
      <c r="J2034" s="74"/>
      <c r="K2034" s="74"/>
      <c r="L2034" s="74"/>
      <c r="M2034" s="74"/>
    </row>
    <row r="2035" spans="1:13" s="139" customFormat="1" ht="11.25" hidden="1" customHeight="1">
      <c r="A2035" s="74" t="s">
        <v>129</v>
      </c>
      <c r="B2035" s="142">
        <v>801</v>
      </c>
      <c r="C2035" s="142">
        <v>80195</v>
      </c>
      <c r="D2035" s="137">
        <v>4590</v>
      </c>
      <c r="E2035" s="138" t="s">
        <v>177</v>
      </c>
      <c r="G2035" s="140"/>
      <c r="H2035" s="141"/>
      <c r="I2035" s="78" t="str">
        <f t="shared" si="60"/>
        <v xml:space="preserve"> </v>
      </c>
      <c r="J2035" s="74"/>
      <c r="K2035" s="74"/>
      <c r="L2035" s="74"/>
      <c r="M2035" s="74"/>
    </row>
    <row r="2036" spans="1:13" s="139" customFormat="1" ht="22.5" hidden="1" customHeight="1">
      <c r="A2036" s="74" t="s">
        <v>129</v>
      </c>
      <c r="B2036" s="142">
        <v>801</v>
      </c>
      <c r="C2036" s="142">
        <v>80195</v>
      </c>
      <c r="D2036" s="143">
        <v>4600</v>
      </c>
      <c r="E2036" s="138" t="s">
        <v>359</v>
      </c>
      <c r="G2036" s="140"/>
      <c r="H2036" s="141"/>
      <c r="I2036" s="78" t="str">
        <f t="shared" si="60"/>
        <v xml:space="preserve"> </v>
      </c>
      <c r="J2036" s="74"/>
      <c r="K2036" s="74"/>
      <c r="L2036" s="74"/>
      <c r="M2036" s="74"/>
    </row>
    <row r="2037" spans="1:13" s="139" customFormat="1" ht="11.25" hidden="1" customHeight="1">
      <c r="A2037" s="74" t="s">
        <v>129</v>
      </c>
      <c r="B2037" s="142">
        <v>801</v>
      </c>
      <c r="C2037" s="142">
        <v>80195</v>
      </c>
      <c r="D2037" s="143">
        <v>4610</v>
      </c>
      <c r="E2037" s="138" t="s">
        <v>168</v>
      </c>
      <c r="G2037" s="140"/>
      <c r="H2037" s="141"/>
      <c r="I2037" s="78" t="str">
        <f t="shared" si="60"/>
        <v xml:space="preserve"> </v>
      </c>
      <c r="J2037" s="74"/>
      <c r="K2037" s="74"/>
      <c r="L2037" s="74"/>
      <c r="M2037" s="74"/>
    </row>
    <row r="2038" spans="1:13" s="225" customFormat="1" ht="11.25" hidden="1" customHeight="1">
      <c r="A2038" s="74" t="s">
        <v>129</v>
      </c>
      <c r="B2038" s="142">
        <v>801</v>
      </c>
      <c r="C2038" s="142">
        <v>80195</v>
      </c>
      <c r="D2038" s="143">
        <v>4990</v>
      </c>
      <c r="E2038" s="138" t="s">
        <v>182</v>
      </c>
      <c r="G2038" s="140"/>
      <c r="H2038" s="141"/>
      <c r="I2038" s="78" t="str">
        <f t="shared" si="60"/>
        <v xml:space="preserve"> </v>
      </c>
      <c r="J2038" s="74"/>
      <c r="K2038" s="74"/>
      <c r="L2038" s="74"/>
      <c r="M2038" s="74"/>
    </row>
    <row r="2039" spans="1:13" s="139" customFormat="1" ht="6" customHeight="1">
      <c r="A2039" s="144"/>
      <c r="B2039" s="234"/>
      <c r="C2039" s="229" t="s">
        <v>24</v>
      </c>
      <c r="D2039" s="229" t="s">
        <v>24</v>
      </c>
      <c r="E2039" s="230" t="s">
        <v>24</v>
      </c>
      <c r="G2039" s="146"/>
      <c r="H2039" s="147"/>
      <c r="I2039" s="78"/>
      <c r="J2039" s="74"/>
      <c r="K2039" s="74"/>
      <c r="L2039" s="74"/>
      <c r="M2039" s="74"/>
    </row>
    <row r="2040" spans="1:13" ht="11.25" customHeight="1">
      <c r="E2040" s="125" t="s">
        <v>7</v>
      </c>
      <c r="F2040" s="126"/>
      <c r="G2040" s="111">
        <f>G2044+G2058</f>
        <v>17072</v>
      </c>
      <c r="H2040" s="112">
        <f>H2044+H2058</f>
        <v>7904</v>
      </c>
      <c r="I2040" s="163">
        <f>IF(SUM(G2040=0)," ",(H2040/G2040))</f>
        <v>0.46298031865042172</v>
      </c>
      <c r="J2040" s="74"/>
      <c r="K2040" s="74"/>
      <c r="L2040" s="74"/>
      <c r="M2040" s="74"/>
    </row>
    <row r="2041" spans="1:13" ht="6" customHeight="1">
      <c r="E2041" s="152" t="s">
        <v>24</v>
      </c>
      <c r="F2041" s="126"/>
      <c r="G2041" s="111"/>
      <c r="H2041" s="112"/>
      <c r="J2041" s="74"/>
      <c r="K2041" s="74"/>
      <c r="L2041" s="74"/>
      <c r="M2041" s="74"/>
    </row>
    <row r="2042" spans="1:13" ht="48.75" customHeight="1">
      <c r="A2042" s="220"/>
      <c r="E2042" s="75" t="s">
        <v>446</v>
      </c>
      <c r="F2042" s="152"/>
      <c r="G2042" s="120"/>
      <c r="H2042" s="121"/>
      <c r="J2042" s="74"/>
      <c r="K2042" s="74"/>
      <c r="L2042" s="74"/>
      <c r="M2042" s="74"/>
    </row>
    <row r="2043" spans="1:13" ht="6" customHeight="1">
      <c r="E2043" s="152" t="s">
        <v>24</v>
      </c>
      <c r="G2043" s="111"/>
      <c r="H2043" s="112"/>
      <c r="J2043" s="74"/>
      <c r="K2043" s="74"/>
      <c r="L2043" s="74"/>
      <c r="M2043" s="74"/>
    </row>
    <row r="2044" spans="1:13" ht="11.25" customHeight="1">
      <c r="E2044" s="123" t="s">
        <v>372</v>
      </c>
      <c r="G2044" s="162">
        <f>SUM(G2047,G2053:G2056)</f>
        <v>17072</v>
      </c>
      <c r="H2044" s="76">
        <f>SUM(H2047,H2053:H2056)</f>
        <v>7904</v>
      </c>
      <c r="I2044" s="78">
        <f t="shared" ref="I2044:I2072" si="61">IF(SUM(G2044=0)," ",(H2044/G2044))</f>
        <v>0.46298031865042172</v>
      </c>
      <c r="J2044" s="74"/>
      <c r="K2044" s="74"/>
      <c r="L2044" s="74"/>
      <c r="M2044" s="74"/>
    </row>
    <row r="2045" spans="1:13" ht="6" customHeight="1">
      <c r="E2045" s="110" t="s">
        <v>24</v>
      </c>
      <c r="J2045" s="74"/>
      <c r="K2045" s="74"/>
      <c r="L2045" s="74"/>
      <c r="M2045" s="74"/>
    </row>
    <row r="2046" spans="1:13" ht="11.25" customHeight="1">
      <c r="E2046" s="125" t="s">
        <v>38</v>
      </c>
      <c r="J2046" s="74"/>
      <c r="K2046" s="74"/>
      <c r="L2046" s="74"/>
      <c r="M2046" s="74"/>
    </row>
    <row r="2047" spans="1:13" ht="11.25" hidden="1" customHeight="1">
      <c r="A2047" s="74" t="s">
        <v>129</v>
      </c>
      <c r="B2047" s="142">
        <v>854</v>
      </c>
      <c r="C2047" s="142">
        <v>85495</v>
      </c>
      <c r="D2047" s="79" t="s">
        <v>197</v>
      </c>
      <c r="E2047" s="110" t="s">
        <v>43</v>
      </c>
      <c r="G2047" s="111">
        <f>SUM(G2048:G2051)</f>
        <v>0</v>
      </c>
      <c r="H2047" s="112">
        <f>SUM(H2048:H2051)</f>
        <v>0</v>
      </c>
      <c r="I2047" s="78" t="str">
        <f t="shared" si="61"/>
        <v xml:space="preserve"> </v>
      </c>
      <c r="J2047" s="74"/>
      <c r="K2047" s="74"/>
      <c r="L2047" s="74"/>
      <c r="M2047" s="74"/>
    </row>
    <row r="2048" spans="1:13" ht="11.25" hidden="1" customHeight="1">
      <c r="A2048" s="74" t="s">
        <v>129</v>
      </c>
      <c r="B2048" s="142">
        <v>854</v>
      </c>
      <c r="C2048" s="142">
        <v>85495</v>
      </c>
      <c r="D2048" s="128">
        <v>4010</v>
      </c>
      <c r="E2048" s="152" t="s">
        <v>44</v>
      </c>
      <c r="G2048" s="131"/>
      <c r="H2048" s="132"/>
      <c r="I2048" s="133" t="str">
        <f t="shared" si="61"/>
        <v xml:space="preserve"> </v>
      </c>
      <c r="J2048" s="74"/>
      <c r="K2048" s="74"/>
      <c r="L2048" s="74"/>
      <c r="M2048" s="74"/>
    </row>
    <row r="2049" spans="1:13" ht="11.25" hidden="1" customHeight="1">
      <c r="A2049" s="74" t="s">
        <v>129</v>
      </c>
      <c r="B2049" s="142">
        <v>854</v>
      </c>
      <c r="C2049" s="142">
        <v>85495</v>
      </c>
      <c r="D2049" s="128">
        <v>4040</v>
      </c>
      <c r="E2049" s="152" t="s">
        <v>45</v>
      </c>
      <c r="G2049" s="131"/>
      <c r="H2049" s="132"/>
      <c r="I2049" s="133" t="str">
        <f t="shared" si="61"/>
        <v xml:space="preserve"> </v>
      </c>
      <c r="J2049" s="74"/>
      <c r="K2049" s="74"/>
      <c r="L2049" s="74"/>
      <c r="M2049" s="74"/>
    </row>
    <row r="2050" spans="1:13" ht="11.25" hidden="1" customHeight="1">
      <c r="A2050" s="74" t="s">
        <v>129</v>
      </c>
      <c r="B2050" s="142">
        <v>854</v>
      </c>
      <c r="C2050" s="142">
        <v>85495</v>
      </c>
      <c r="D2050" s="128">
        <v>4170</v>
      </c>
      <c r="E2050" s="152" t="s">
        <v>46</v>
      </c>
      <c r="G2050" s="131"/>
      <c r="H2050" s="132"/>
      <c r="I2050" s="133" t="str">
        <f t="shared" si="61"/>
        <v xml:space="preserve"> </v>
      </c>
      <c r="J2050" s="74"/>
      <c r="K2050" s="74"/>
      <c r="L2050" s="74"/>
      <c r="M2050" s="74"/>
    </row>
    <row r="2051" spans="1:13" ht="11.25" hidden="1" customHeight="1">
      <c r="E2051" s="152" t="s">
        <v>47</v>
      </c>
      <c r="G2051" s="131"/>
      <c r="H2051" s="132"/>
      <c r="I2051" s="133" t="str">
        <f t="shared" si="61"/>
        <v xml:space="preserve"> </v>
      </c>
      <c r="J2051" s="74"/>
      <c r="K2051" s="74"/>
      <c r="L2051" s="74"/>
      <c r="M2051" s="74"/>
    </row>
    <row r="2052" spans="1:13" ht="6" customHeight="1">
      <c r="E2052" s="110" t="s">
        <v>24</v>
      </c>
      <c r="J2052" s="74"/>
      <c r="K2052" s="74"/>
      <c r="L2052" s="74"/>
      <c r="M2052" s="74"/>
    </row>
    <row r="2053" spans="1:13" s="137" customFormat="1" ht="11.25" customHeight="1">
      <c r="A2053" s="74" t="s">
        <v>129</v>
      </c>
      <c r="B2053" s="142">
        <v>854</v>
      </c>
      <c r="C2053" s="142">
        <v>85495</v>
      </c>
      <c r="D2053" s="143">
        <v>3020</v>
      </c>
      <c r="E2053" s="138" t="s">
        <v>161</v>
      </c>
      <c r="G2053" s="140">
        <v>17072</v>
      </c>
      <c r="H2053" s="141">
        <v>7904</v>
      </c>
      <c r="I2053" s="78">
        <f t="shared" si="61"/>
        <v>0.46298031865042172</v>
      </c>
      <c r="J2053" s="74"/>
      <c r="K2053" s="74"/>
      <c r="L2053" s="74"/>
      <c r="M2053" s="74"/>
    </row>
    <row r="2054" spans="1:13" s="137" customFormat="1" ht="11.25" hidden="1" customHeight="1">
      <c r="A2054" s="74" t="s">
        <v>129</v>
      </c>
      <c r="B2054" s="142">
        <v>854</v>
      </c>
      <c r="C2054" s="142">
        <v>85495</v>
      </c>
      <c r="D2054" s="143">
        <v>4400</v>
      </c>
      <c r="E2054" s="138" t="s">
        <v>170</v>
      </c>
      <c r="G2054" s="140"/>
      <c r="H2054" s="141"/>
      <c r="I2054" s="78" t="str">
        <f t="shared" si="61"/>
        <v xml:space="preserve"> </v>
      </c>
      <c r="J2054" s="74"/>
      <c r="K2054" s="74"/>
      <c r="L2054" s="74"/>
      <c r="M2054" s="74"/>
    </row>
    <row r="2055" spans="1:13" s="137" customFormat="1" ht="11.25" hidden="1" customHeight="1">
      <c r="A2055" s="74" t="s">
        <v>129</v>
      </c>
      <c r="B2055" s="142">
        <v>854</v>
      </c>
      <c r="C2055" s="142">
        <v>85495</v>
      </c>
      <c r="D2055" s="143">
        <v>4860</v>
      </c>
      <c r="E2055" s="138" t="s">
        <v>412</v>
      </c>
      <c r="G2055" s="140"/>
      <c r="H2055" s="141"/>
      <c r="I2055" s="78" t="str">
        <f t="shared" si="61"/>
        <v xml:space="preserve"> </v>
      </c>
      <c r="J2055" s="74"/>
      <c r="K2055" s="74"/>
      <c r="L2055" s="74"/>
      <c r="M2055" s="74"/>
    </row>
    <row r="2056" spans="1:13" s="225" customFormat="1" ht="11.25" hidden="1" customHeight="1">
      <c r="A2056" s="74" t="s">
        <v>129</v>
      </c>
      <c r="B2056" s="142">
        <v>854</v>
      </c>
      <c r="C2056" s="142">
        <v>85495</v>
      </c>
      <c r="D2056" s="143">
        <v>4990</v>
      </c>
      <c r="E2056" s="138" t="s">
        <v>182</v>
      </c>
      <c r="G2056" s="140"/>
      <c r="H2056" s="141"/>
      <c r="I2056" s="78" t="str">
        <f t="shared" si="61"/>
        <v xml:space="preserve"> </v>
      </c>
      <c r="J2056" s="74"/>
      <c r="K2056" s="74"/>
      <c r="L2056" s="74"/>
      <c r="M2056" s="74"/>
    </row>
    <row r="2057" spans="1:13" s="137" customFormat="1" ht="6" hidden="1" customHeight="1">
      <c r="A2057" s="210"/>
      <c r="B2057" s="236" t="s">
        <v>24</v>
      </c>
      <c r="C2057" s="236" t="s">
        <v>24</v>
      </c>
      <c r="D2057" s="236" t="s">
        <v>24</v>
      </c>
      <c r="E2057" s="239" t="s">
        <v>24</v>
      </c>
      <c r="G2057" s="211"/>
      <c r="H2057" s="212"/>
      <c r="I2057" s="78"/>
      <c r="J2057" s="74"/>
      <c r="K2057" s="74"/>
      <c r="L2057" s="74"/>
      <c r="M2057" s="74"/>
    </row>
    <row r="2058" spans="1:13" ht="11.25" hidden="1" customHeight="1">
      <c r="E2058" s="114" t="s">
        <v>451</v>
      </c>
      <c r="G2058" s="162">
        <f>SUM(G2061,G2067:G2072)</f>
        <v>0</v>
      </c>
      <c r="H2058" s="76">
        <f>SUM(H2061,H2067:H2072)</f>
        <v>0</v>
      </c>
      <c r="I2058" s="78" t="str">
        <f t="shared" si="61"/>
        <v xml:space="preserve"> </v>
      </c>
      <c r="J2058" s="74"/>
      <c r="K2058" s="74"/>
      <c r="L2058" s="74"/>
      <c r="M2058" s="74"/>
    </row>
    <row r="2059" spans="1:13" ht="6" hidden="1" customHeight="1">
      <c r="E2059" s="110" t="s">
        <v>24</v>
      </c>
      <c r="J2059" s="74"/>
      <c r="K2059" s="74"/>
      <c r="L2059" s="74"/>
      <c r="M2059" s="74"/>
    </row>
    <row r="2060" spans="1:13" ht="11.25" hidden="1" customHeight="1">
      <c r="E2060" s="125" t="s">
        <v>38</v>
      </c>
      <c r="J2060" s="74"/>
      <c r="K2060" s="74"/>
      <c r="L2060" s="74"/>
      <c r="M2060" s="74"/>
    </row>
    <row r="2061" spans="1:13" ht="11.25" hidden="1" customHeight="1">
      <c r="A2061" s="74" t="s">
        <v>129</v>
      </c>
      <c r="B2061" s="142">
        <v>854</v>
      </c>
      <c r="C2061" s="142">
        <v>85495</v>
      </c>
      <c r="D2061" s="79" t="s">
        <v>197</v>
      </c>
      <c r="E2061" s="110" t="s">
        <v>43</v>
      </c>
      <c r="G2061" s="111">
        <f>SUM(G2062:G2065)</f>
        <v>0</v>
      </c>
      <c r="H2061" s="112">
        <f>SUM(H2062:H2065)</f>
        <v>0</v>
      </c>
      <c r="I2061" s="78" t="str">
        <f t="shared" si="61"/>
        <v xml:space="preserve"> </v>
      </c>
      <c r="J2061" s="74"/>
      <c r="K2061" s="74"/>
      <c r="L2061" s="74"/>
      <c r="M2061" s="74"/>
    </row>
    <row r="2062" spans="1:13" ht="11.25" hidden="1" customHeight="1">
      <c r="A2062" s="74" t="s">
        <v>129</v>
      </c>
      <c r="B2062" s="142">
        <v>854</v>
      </c>
      <c r="C2062" s="142">
        <v>85495</v>
      </c>
      <c r="D2062" s="128">
        <v>4010</v>
      </c>
      <c r="E2062" s="152" t="s">
        <v>44</v>
      </c>
      <c r="G2062" s="131"/>
      <c r="H2062" s="132"/>
      <c r="I2062" s="133" t="str">
        <f t="shared" si="61"/>
        <v xml:space="preserve"> </v>
      </c>
      <c r="J2062" s="74"/>
      <c r="K2062" s="74"/>
      <c r="L2062" s="74"/>
      <c r="M2062" s="74"/>
    </row>
    <row r="2063" spans="1:13" ht="11.25" hidden="1" customHeight="1">
      <c r="A2063" s="74" t="s">
        <v>129</v>
      </c>
      <c r="B2063" s="142">
        <v>854</v>
      </c>
      <c r="C2063" s="142">
        <v>85495</v>
      </c>
      <c r="D2063" s="128">
        <v>4040</v>
      </c>
      <c r="E2063" s="152" t="s">
        <v>45</v>
      </c>
      <c r="G2063" s="131"/>
      <c r="H2063" s="132"/>
      <c r="I2063" s="133" t="str">
        <f t="shared" si="61"/>
        <v xml:space="preserve"> </v>
      </c>
      <c r="J2063" s="74"/>
      <c r="K2063" s="74"/>
      <c r="L2063" s="74"/>
      <c r="M2063" s="74"/>
    </row>
    <row r="2064" spans="1:13" ht="11.25" hidden="1" customHeight="1">
      <c r="A2064" s="74" t="s">
        <v>129</v>
      </c>
      <c r="B2064" s="142">
        <v>854</v>
      </c>
      <c r="C2064" s="142">
        <v>85495</v>
      </c>
      <c r="D2064" s="128">
        <v>4170</v>
      </c>
      <c r="E2064" s="152" t="s">
        <v>46</v>
      </c>
      <c r="G2064" s="131"/>
      <c r="H2064" s="132"/>
      <c r="I2064" s="133" t="str">
        <f t="shared" si="61"/>
        <v xml:space="preserve"> </v>
      </c>
      <c r="J2064" s="74"/>
      <c r="K2064" s="74"/>
      <c r="L2064" s="74"/>
      <c r="M2064" s="74"/>
    </row>
    <row r="2065" spans="1:13" ht="11.25" hidden="1" customHeight="1">
      <c r="E2065" s="152" t="s">
        <v>47</v>
      </c>
      <c r="G2065" s="131"/>
      <c r="H2065" s="132"/>
      <c r="I2065" s="133" t="str">
        <f t="shared" si="61"/>
        <v xml:space="preserve"> </v>
      </c>
      <c r="J2065" s="74"/>
      <c r="K2065" s="74"/>
      <c r="L2065" s="74"/>
      <c r="M2065" s="74"/>
    </row>
    <row r="2066" spans="1:13" ht="6" hidden="1" customHeight="1">
      <c r="E2066" s="110" t="s">
        <v>24</v>
      </c>
      <c r="J2066" s="74"/>
      <c r="K2066" s="74"/>
      <c r="L2066" s="74"/>
      <c r="M2066" s="74"/>
    </row>
    <row r="2067" spans="1:13" s="137" customFormat="1" ht="11.25" hidden="1" customHeight="1">
      <c r="A2067" s="74" t="s">
        <v>129</v>
      </c>
      <c r="B2067" s="142">
        <v>854</v>
      </c>
      <c r="C2067" s="142">
        <v>85495</v>
      </c>
      <c r="D2067" s="143">
        <v>3020</v>
      </c>
      <c r="E2067" s="138" t="s">
        <v>161</v>
      </c>
      <c r="G2067" s="140"/>
      <c r="H2067" s="141"/>
      <c r="I2067" s="78" t="str">
        <f t="shared" si="61"/>
        <v xml:space="preserve"> </v>
      </c>
      <c r="J2067" s="74"/>
      <c r="K2067" s="74"/>
      <c r="L2067" s="74"/>
      <c r="M2067" s="74"/>
    </row>
    <row r="2068" spans="1:13" s="225" customFormat="1" ht="11.25" hidden="1" customHeight="1">
      <c r="A2068" s="74" t="s">
        <v>129</v>
      </c>
      <c r="B2068" s="142">
        <v>854</v>
      </c>
      <c r="C2068" s="142">
        <v>85495</v>
      </c>
      <c r="D2068" s="143">
        <v>4190</v>
      </c>
      <c r="E2068" s="138" t="s">
        <v>357</v>
      </c>
      <c r="G2068" s="140"/>
      <c r="H2068" s="141"/>
      <c r="I2068" s="78" t="str">
        <f t="shared" si="61"/>
        <v xml:space="preserve"> </v>
      </c>
      <c r="J2068" s="74"/>
      <c r="K2068" s="74"/>
      <c r="L2068" s="74"/>
      <c r="M2068" s="74"/>
    </row>
    <row r="2069" spans="1:13" s="225" customFormat="1" ht="11.25" hidden="1" customHeight="1">
      <c r="A2069" s="74" t="s">
        <v>129</v>
      </c>
      <c r="B2069" s="142">
        <v>854</v>
      </c>
      <c r="C2069" s="142">
        <v>85495</v>
      </c>
      <c r="D2069" s="143">
        <v>4210</v>
      </c>
      <c r="E2069" s="138" t="s">
        <v>162</v>
      </c>
      <c r="G2069" s="140"/>
      <c r="H2069" s="141"/>
      <c r="I2069" s="78" t="str">
        <f t="shared" si="61"/>
        <v xml:space="preserve"> </v>
      </c>
      <c r="J2069" s="74"/>
      <c r="K2069" s="74"/>
      <c r="L2069" s="74"/>
      <c r="M2069" s="74"/>
    </row>
    <row r="2070" spans="1:13" s="225" customFormat="1" ht="11.25" hidden="1" customHeight="1">
      <c r="A2070" s="74" t="s">
        <v>129</v>
      </c>
      <c r="B2070" s="142">
        <v>854</v>
      </c>
      <c r="C2070" s="142">
        <v>85495</v>
      </c>
      <c r="D2070" s="143">
        <v>4300</v>
      </c>
      <c r="E2070" s="138" t="s">
        <v>165</v>
      </c>
      <c r="G2070" s="140"/>
      <c r="H2070" s="141"/>
      <c r="I2070" s="78" t="str">
        <f t="shared" si="61"/>
        <v xml:space="preserve"> </v>
      </c>
      <c r="J2070" s="74"/>
      <c r="K2070" s="74"/>
      <c r="L2070" s="74"/>
      <c r="M2070" s="74"/>
    </row>
    <row r="2071" spans="1:13" s="225" customFormat="1" ht="11.25" hidden="1" customHeight="1">
      <c r="A2071" s="74" t="s">
        <v>129</v>
      </c>
      <c r="B2071" s="142">
        <v>854</v>
      </c>
      <c r="C2071" s="142">
        <v>85495</v>
      </c>
      <c r="D2071" s="143">
        <v>4430</v>
      </c>
      <c r="E2071" s="138" t="s">
        <v>171</v>
      </c>
      <c r="G2071" s="140"/>
      <c r="H2071" s="141"/>
      <c r="I2071" s="78" t="str">
        <f t="shared" si="61"/>
        <v xml:space="preserve"> </v>
      </c>
      <c r="J2071" s="74"/>
      <c r="K2071" s="74"/>
      <c r="L2071" s="74"/>
      <c r="M2071" s="74"/>
    </row>
    <row r="2072" spans="1:13" s="225" customFormat="1" ht="11.25" hidden="1" customHeight="1">
      <c r="A2072" s="74" t="s">
        <v>129</v>
      </c>
      <c r="B2072" s="142">
        <v>854</v>
      </c>
      <c r="C2072" s="142">
        <v>85495</v>
      </c>
      <c r="D2072" s="143">
        <v>4990</v>
      </c>
      <c r="E2072" s="138" t="s">
        <v>182</v>
      </c>
      <c r="G2072" s="140"/>
      <c r="H2072" s="141"/>
      <c r="I2072" s="78" t="str">
        <f t="shared" si="61"/>
        <v xml:space="preserve"> </v>
      </c>
      <c r="J2072" s="74"/>
      <c r="K2072" s="74"/>
      <c r="L2072" s="74"/>
      <c r="M2072" s="74"/>
    </row>
    <row r="2073" spans="1:13" s="137" customFormat="1" ht="6" customHeight="1">
      <c r="A2073" s="210"/>
      <c r="B2073" s="236" t="s">
        <v>24</v>
      </c>
      <c r="C2073" s="236" t="s">
        <v>24</v>
      </c>
      <c r="D2073" s="236" t="s">
        <v>24</v>
      </c>
      <c r="E2073" s="239" t="s">
        <v>24</v>
      </c>
      <c r="G2073" s="211"/>
      <c r="H2073" s="212"/>
      <c r="I2073" s="213"/>
      <c r="J2073" s="74"/>
      <c r="K2073" s="74"/>
      <c r="L2073" s="74"/>
      <c r="M2073" s="74"/>
    </row>
    <row r="2074" spans="1:13" ht="11.25" customHeight="1">
      <c r="E2074" s="125" t="s">
        <v>48</v>
      </c>
      <c r="J2074" s="74"/>
      <c r="K2074" s="74"/>
      <c r="L2074" s="74"/>
      <c r="M2074" s="74"/>
    </row>
    <row r="2075" spans="1:13" ht="11.25" customHeight="1">
      <c r="E2075" s="152" t="s">
        <v>377</v>
      </c>
      <c r="J2075" s="74"/>
      <c r="K2075" s="74"/>
      <c r="L2075" s="74"/>
      <c r="M2075" s="74"/>
    </row>
    <row r="2076" spans="1:13" ht="11.25" customHeight="1">
      <c r="E2076" s="152" t="s">
        <v>381</v>
      </c>
      <c r="J2076" s="74"/>
      <c r="K2076" s="74"/>
      <c r="L2076" s="74"/>
      <c r="M2076" s="74"/>
    </row>
    <row r="2077" spans="1:13" ht="11.25" customHeight="1">
      <c r="E2077" s="152" t="s">
        <v>393</v>
      </c>
      <c r="J2077" s="74"/>
      <c r="K2077" s="74"/>
      <c r="L2077" s="74"/>
      <c r="M2077" s="74"/>
    </row>
    <row r="2078" spans="1:13" ht="11.25" customHeight="1">
      <c r="E2078" s="152" t="s">
        <v>408</v>
      </c>
      <c r="J2078" s="74"/>
      <c r="K2078" s="74"/>
      <c r="L2078" s="74"/>
      <c r="M2078" s="74"/>
    </row>
    <row r="2079" spans="1:13">
      <c r="E2079" s="152" t="s">
        <v>437</v>
      </c>
      <c r="J2079" s="74"/>
      <c r="K2079" s="74"/>
      <c r="L2079" s="74"/>
      <c r="M2079" s="74"/>
    </row>
    <row r="2080" spans="1:13" ht="24" customHeight="1">
      <c r="E2080" s="152" t="s">
        <v>376</v>
      </c>
    </row>
  </sheetData>
  <sheetProtection algorithmName="SHA-512" hashValue="E54RsIM8sKqFyXnlQzDC8UzSBsF5L9POgb1CoI4mP6a3ddWO3eD8NRZ66Km/RVcWocQNbBHrpaSD/6c53TaZsQ==" saltValue="LshwzFGt9KcYjgQgE5WdqA==" spinCount="100000" sheet="1" formatCells="0" formatColumns="0" formatRows="0" insertColumns="0" insertRows="0" insertHyperlinks="0" deleteColumns="0" deleteRows="0" sort="0" autoFilter="0" pivotTables="0"/>
  <autoFilter ref="A9:I2080" xr:uid="{00000000-0001-0000-0100-000000000000}"/>
  <sortState xmlns:xlrd2="http://schemas.microsoft.com/office/spreadsheetml/2017/richdata2" ref="A916:I919">
    <sortCondition ref="C916:C919"/>
  </sortState>
  <mergeCells count="1">
    <mergeCell ref="I992:I995"/>
  </mergeCells>
  <phoneticPr fontId="46" type="noConversion"/>
  <printOptions horizontalCentered="1"/>
  <pageMargins left="0.35433070866141736" right="0.31496062992125984" top="0.59055118110236227" bottom="0.59055118110236227" header="0.51181102362204722" footer="0.51181102362204722"/>
  <pageSetup paperSize="9" scale="61" fitToHeight="20" orientation="portrait" horizontalDpi="1200" verticalDpi="1200" r:id="rId1"/>
  <headerFooter alignWithMargins="0">
    <oddFooter>&amp;C&amp;P</oddFooter>
  </headerFooter>
  <ignoredErrors>
    <ignoredError sqref="G11:I30 G38:I40 G1381:I1396 I1380 G1403:I1404 I32:I37 G51:I51 I43:I50 G53:I54 I52 G58:I58 I55:I57 G61:I61 I59:I60 G64:I69 I62:I63 G72:I85 I70 G196:I196 I190:I195 G203:I204 I201:I202 G206:I212 I205 G214:I230 I213 G273:I273 I272 G269:I269 I262:I268 G276:I276 I274:I275 G281:I281 G283:I284 I282 G286:I286 I285 G288:I288 I287 G291:I293 I289:I290 G295:I300 I294 G302:I372 I301 G413:I413 G417:I417 I416 G424:I424 G426:I427 I425 G429:I429 I428 G434:I434 I430:I433 G436:I441 I435 G443:I509 I442 G650:I650 I643:I649 G652:I656 I651 G658:I662 I657 G664:I721 I663 G760:I760 I759 G756:I756 I750:I755 G763:I772 I761:I762 G774:I789 I773 G803:I804 I802 G814:I815 I813 G808:I810 I805:I807 G821:I821 I816:I820 G823:I823 I822 G827:I828 I824:I826 G830:I831 I829 G833:I834 I832 G840:I847 I835 G857:I857 I855:I856 G859:I861 I858 G863:I865 I862 G867:I869 I866 G872:I874 I870:I871 G877:I882 I875:I876 G956:I956 I953:I955 G963:I963 I959:I962 G965:I970 I964 G972:I1023 I971 G1047:I1047 I1045 H1046:I1046 G1051:I1051 I1048:I1050 G1059:I1060 I1056 H1057:I1057 I1058 G1062:I1067 I1061 G1069:I1086 I1068 G1090:I1090 I1087:I1089 G1098:I1106 I1095:I1097 G1108:I1122 I1107 G1127:I1127 I1123:I1126 G1133:I1133 H1130:I1131 I1132 G1135:I1142 I1134 G1144:I1158 I1143 H71:I71 H31:I31 H189:I189 I277:I280 G42:I42 I41 G198:I200 I197 G271:I271 I270 I406:I412 G415:I415 I414 I418:I423 G634:I635 I633 G639:I640 I636:I638 G642:I642 I641 G758:I758 I757 G812:I812 I811 G958:I958 I957 G1053:I1055 I1052 G1092:I1094 I1091 G1129:I1129 I1128 G1188:I1188 I1186:I1187 G1190:I1190 I1189 G1192:I1205 I1191 G1207:I1250 I1206 G1257:I1258 I1251:I1256 G1260:I1260 I1259 G1268:I1268 I1261:I1267 G1271:I1271 I1269 H1270:I1270 G1276:I1277 I1272:I1275 G1279:I1284 I1278 G1286:I1379 I1285 I1397:I1402 G1406:I1408 I1405 G1412:I1418 I1409:I1411 G1421:I1506 H1419:I1419 I1420 G1508:I1508 I1507 G1510:I1514 I1509 G1585:I1585 I1584 G1587:I1605 I1586 G1545:I1545 I1541:I1544 G1547:I1547 I1546 G1555:I1555 I1548:I1553 H1554:I1554 G1557:I1557 I1556 G1561:I1566 I1558 H1559:I1559 I1560 G1568:I1583 I1567 G1622:I1622 I1621 G1636:I1641 I1635 G1643:I1657 I1642 G1659:I1659 I1658 G1759:I1759 I1758 G1761:I1761 I1760 G1764:I1764 I1762:I1763 G1766:I1775 I1765 G1809:I1828 I1808 G1851:I1873 I1848:I1850 G1875:I1886 I1874 G1679:I1679 G1684:I1690 I1677:I1678 I1680:I1683 G1719:I1719 I1717:I1718 G1726:I1757 I1720 I1722 H1723:I1723 I1724 H1725:I1725 G1906:I1907 I1905 G1909:I1940 I1908 G1942:I1942 H1941:I1941 G1945:I1947 I1943:I1944 G1949:I1974 I1948 G1976:I1997 I1975 G1999:I2000 I1998 G2002:I2002 I2001 G2004:I2052 I2003 G2054:I2061 I2053 G910:I921 I909 H632:I632 H1540:I1540 G1888:I1904 H1887:I1887 G849:I854 G848:H848 G87:I188 I86 G232:I261 I231 G374:I405 I373 G511:I631 I510 G723:I749 I722 G923:I927 H922:I922 G929:I952 I928 G1025:I1044 I1024 G1160:I1185 I1159 G1516:I1539 I1515 G1608:I1608 I1606:I1607 G1610:I1620 I1609 G1624:I1634 I1623 G1661:I1676 I1660 G1706:I1712 I1701:I1705 G1777:I1807 I1776 G1832:I1847 I1829:I1831 G885:I892 I883:I884 G894:I908 I893 G1694:I1699 H1693:I1693 G1714:I1716 H1713:I1713 G791:I801 I790 G836:I83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16"/>
  <sheetViews>
    <sheetView topLeftCell="A6" workbookViewId="0">
      <selection activeCell="O38" sqref="O38"/>
    </sheetView>
  </sheetViews>
  <sheetFormatPr defaultRowHeight="12.75"/>
  <cols>
    <col min="1" max="1" width="9.85546875" customWidth="1"/>
    <col min="2" max="2" width="3.85546875" customWidth="1"/>
    <col min="3" max="3" width="4" customWidth="1"/>
    <col min="4" max="4" width="61.140625" customWidth="1"/>
    <col min="5" max="5" width="18.140625" customWidth="1"/>
    <col min="6" max="6" width="10.7109375" bestFit="1" customWidth="1"/>
  </cols>
  <sheetData>
    <row r="1" spans="1:6" hidden="1">
      <c r="A1" s="1"/>
      <c r="B1" s="1"/>
      <c r="C1" s="2"/>
      <c r="D1" s="2"/>
      <c r="E1" s="3"/>
    </row>
    <row r="2" spans="1:6" hidden="1">
      <c r="A2" s="1"/>
      <c r="B2" s="1"/>
      <c r="C2" s="2"/>
      <c r="D2" s="2"/>
      <c r="E2" s="4"/>
    </row>
    <row r="3" spans="1:6" ht="15" hidden="1">
      <c r="A3" s="53" t="s">
        <v>273</v>
      </c>
      <c r="B3" s="54"/>
      <c r="C3" s="55"/>
      <c r="D3" s="56"/>
      <c r="E3" s="57"/>
    </row>
    <row r="4" spans="1:6" ht="15" hidden="1">
      <c r="A4" s="252" t="s">
        <v>274</v>
      </c>
      <c r="B4" s="252"/>
      <c r="C4" s="252"/>
      <c r="D4" s="252"/>
      <c r="E4" s="252"/>
    </row>
    <row r="5" spans="1:6" hidden="1">
      <c r="A5" s="5"/>
      <c r="B5" s="5"/>
      <c r="C5" s="5"/>
      <c r="D5" s="5"/>
      <c r="E5" s="5"/>
    </row>
    <row r="6" spans="1:6">
      <c r="A6" s="1"/>
      <c r="B6" s="1"/>
      <c r="C6" s="2"/>
      <c r="D6" s="6"/>
      <c r="E6" s="7"/>
    </row>
    <row r="7" spans="1:6" ht="40.15" customHeight="1">
      <c r="A7" s="253" t="s">
        <v>438</v>
      </c>
      <c r="B7" s="253"/>
      <c r="C7" s="253"/>
      <c r="D7" s="253"/>
      <c r="E7" s="253"/>
    </row>
    <row r="8" spans="1:6">
      <c r="A8" s="8"/>
      <c r="B8" s="8"/>
      <c r="C8" s="8"/>
      <c r="D8" s="8"/>
      <c r="E8" s="8"/>
    </row>
    <row r="9" spans="1:6">
      <c r="A9" s="253"/>
      <c r="B9" s="253"/>
      <c r="C9" s="253"/>
      <c r="D9" s="253"/>
      <c r="E9" s="253"/>
    </row>
    <row r="10" spans="1:6">
      <c r="A10" s="254" t="s">
        <v>439</v>
      </c>
      <c r="B10" s="254"/>
      <c r="C10" s="254"/>
      <c r="D10" s="254"/>
      <c r="E10" s="254"/>
    </row>
    <row r="11" spans="1:6">
      <c r="A11" s="1"/>
      <c r="B11" s="1"/>
      <c r="C11" s="2"/>
      <c r="D11" s="2"/>
      <c r="E11" s="3"/>
    </row>
    <row r="12" spans="1:6">
      <c r="A12" s="9"/>
      <c r="B12" s="9"/>
      <c r="C12" s="10"/>
      <c r="D12" s="10"/>
      <c r="E12" s="11"/>
    </row>
    <row r="13" spans="1:6">
      <c r="A13" s="12" t="s">
        <v>275</v>
      </c>
      <c r="B13" s="255" t="s">
        <v>32</v>
      </c>
      <c r="C13" s="255"/>
      <c r="D13" s="255"/>
      <c r="E13" s="13" t="s">
        <v>26</v>
      </c>
    </row>
    <row r="14" spans="1:6">
      <c r="A14" s="14" t="s">
        <v>276</v>
      </c>
      <c r="B14" s="245" t="s">
        <v>277</v>
      </c>
      <c r="C14" s="246"/>
      <c r="D14" s="247"/>
      <c r="E14" s="15"/>
    </row>
    <row r="15" spans="1:6">
      <c r="A15" s="16"/>
      <c r="B15" s="17"/>
      <c r="C15" s="18"/>
      <c r="D15" s="19" t="s">
        <v>278</v>
      </c>
      <c r="E15" s="64">
        <v>28.42</v>
      </c>
      <c r="F15" s="65" t="s">
        <v>350</v>
      </c>
    </row>
    <row r="16" spans="1:6">
      <c r="A16" s="14">
        <v>80101</v>
      </c>
      <c r="B16" s="245" t="s">
        <v>279</v>
      </c>
      <c r="C16" s="246"/>
      <c r="D16" s="247"/>
      <c r="E16" s="21"/>
    </row>
    <row r="17" spans="1:6">
      <c r="A17" s="16"/>
      <c r="B17" s="17"/>
      <c r="C17" s="248" t="s">
        <v>280</v>
      </c>
      <c r="D17" s="249"/>
      <c r="E17" s="20"/>
    </row>
    <row r="18" spans="1:6">
      <c r="A18" s="16"/>
      <c r="B18" s="17"/>
      <c r="C18" s="18"/>
      <c r="D18" s="19" t="s">
        <v>281</v>
      </c>
      <c r="E18" s="66">
        <v>7</v>
      </c>
      <c r="F18" s="65" t="s">
        <v>350</v>
      </c>
    </row>
    <row r="19" spans="1:6">
      <c r="A19" s="16"/>
      <c r="B19" s="17"/>
      <c r="C19" s="18"/>
      <c r="D19" s="19" t="s">
        <v>282</v>
      </c>
      <c r="E19" s="66">
        <v>3539</v>
      </c>
      <c r="F19" s="65" t="s">
        <v>350</v>
      </c>
    </row>
    <row r="20" spans="1:6">
      <c r="A20" s="16"/>
      <c r="B20" s="17"/>
      <c r="C20" s="18"/>
      <c r="D20" s="19" t="s">
        <v>283</v>
      </c>
      <c r="E20" s="64">
        <v>389.45</v>
      </c>
      <c r="F20" s="65" t="s">
        <v>350</v>
      </c>
    </row>
    <row r="21" spans="1:6">
      <c r="A21" s="16"/>
      <c r="B21" s="17"/>
      <c r="C21" s="18"/>
      <c r="D21" s="19" t="s">
        <v>278</v>
      </c>
      <c r="E21" s="64">
        <v>98.35</v>
      </c>
      <c r="F21" s="65" t="s">
        <v>350</v>
      </c>
    </row>
    <row r="22" spans="1:6">
      <c r="A22" s="16"/>
      <c r="B22" s="17"/>
      <c r="C22" s="248" t="s">
        <v>284</v>
      </c>
      <c r="D22" s="249"/>
      <c r="E22" s="20"/>
    </row>
    <row r="23" spans="1:6">
      <c r="A23" s="16"/>
      <c r="B23" s="17"/>
      <c r="C23" s="18"/>
      <c r="D23" s="19" t="s">
        <v>281</v>
      </c>
      <c r="E23" s="66">
        <v>3</v>
      </c>
      <c r="F23" s="65" t="s">
        <v>350</v>
      </c>
    </row>
    <row r="24" spans="1:6">
      <c r="A24" s="16"/>
      <c r="B24" s="17"/>
      <c r="C24" s="18"/>
      <c r="D24" s="19" t="s">
        <v>285</v>
      </c>
      <c r="E24" s="66">
        <v>238</v>
      </c>
      <c r="F24" s="65" t="s">
        <v>350</v>
      </c>
    </row>
    <row r="25" spans="1:6" hidden="1">
      <c r="A25" s="14">
        <v>80102</v>
      </c>
      <c r="B25" s="245" t="s">
        <v>286</v>
      </c>
      <c r="C25" s="246"/>
      <c r="D25" s="247"/>
      <c r="E25" s="21"/>
    </row>
    <row r="26" spans="1:6" hidden="1">
      <c r="A26" s="16"/>
      <c r="B26" s="17"/>
      <c r="C26" s="248" t="s">
        <v>280</v>
      </c>
      <c r="D26" s="249"/>
      <c r="E26" s="20"/>
    </row>
    <row r="27" spans="1:6" hidden="1">
      <c r="A27" s="16"/>
      <c r="B27" s="17"/>
      <c r="C27" s="18"/>
      <c r="D27" s="19" t="s">
        <v>281</v>
      </c>
      <c r="E27" s="20"/>
    </row>
    <row r="28" spans="1:6" hidden="1">
      <c r="A28" s="16"/>
      <c r="B28" s="17"/>
      <c r="C28" s="18"/>
      <c r="D28" s="19" t="s">
        <v>285</v>
      </c>
      <c r="E28" s="20"/>
    </row>
    <row r="29" spans="1:6" hidden="1">
      <c r="A29" s="16"/>
      <c r="B29" s="17"/>
      <c r="C29" s="18"/>
      <c r="D29" s="19" t="s">
        <v>283</v>
      </c>
      <c r="E29" s="22"/>
    </row>
    <row r="30" spans="1:6" hidden="1">
      <c r="A30" s="16"/>
      <c r="B30" s="17"/>
      <c r="C30" s="18"/>
      <c r="D30" s="19" t="s">
        <v>278</v>
      </c>
      <c r="E30" s="22"/>
    </row>
    <row r="31" spans="1:6" hidden="1">
      <c r="A31" s="16"/>
      <c r="B31" s="17"/>
      <c r="C31" s="248" t="s">
        <v>284</v>
      </c>
      <c r="D31" s="249"/>
      <c r="E31" s="20"/>
    </row>
    <row r="32" spans="1:6" hidden="1">
      <c r="A32" s="16"/>
      <c r="B32" s="17"/>
      <c r="C32" s="18"/>
      <c r="D32" s="19" t="s">
        <v>281</v>
      </c>
      <c r="E32" s="20"/>
    </row>
    <row r="33" spans="1:6" hidden="1">
      <c r="A33" s="16"/>
      <c r="B33" s="17"/>
      <c r="C33" s="18"/>
      <c r="D33" s="19" t="s">
        <v>285</v>
      </c>
      <c r="E33" s="20"/>
    </row>
    <row r="34" spans="1:6" ht="23.25" customHeight="1">
      <c r="A34" s="14">
        <v>80103</v>
      </c>
      <c r="B34" s="245" t="s">
        <v>287</v>
      </c>
      <c r="C34" s="246"/>
      <c r="D34" s="247"/>
      <c r="E34" s="21"/>
    </row>
    <row r="35" spans="1:6">
      <c r="A35" s="16"/>
      <c r="B35" s="17"/>
      <c r="C35" s="248" t="s">
        <v>280</v>
      </c>
      <c r="D35" s="249"/>
      <c r="E35" s="20"/>
    </row>
    <row r="36" spans="1:6">
      <c r="A36" s="16"/>
      <c r="B36" s="17"/>
      <c r="C36" s="18"/>
      <c r="D36" s="19" t="s">
        <v>281</v>
      </c>
      <c r="E36" s="66">
        <v>2</v>
      </c>
      <c r="F36" s="65" t="s">
        <v>350</v>
      </c>
    </row>
    <row r="37" spans="1:6">
      <c r="A37" s="16"/>
      <c r="B37" s="17"/>
      <c r="C37" s="18"/>
      <c r="D37" s="19" t="s">
        <v>285</v>
      </c>
      <c r="E37" s="66">
        <v>35</v>
      </c>
      <c r="F37" s="65" t="s">
        <v>350</v>
      </c>
    </row>
    <row r="38" spans="1:6">
      <c r="A38" s="16"/>
      <c r="B38" s="17"/>
      <c r="C38" s="18"/>
      <c r="D38" s="19" t="s">
        <v>283</v>
      </c>
      <c r="E38" s="64">
        <v>3.11</v>
      </c>
      <c r="F38" s="65" t="s">
        <v>350</v>
      </c>
    </row>
    <row r="39" spans="1:6">
      <c r="A39" s="16"/>
      <c r="B39" s="17"/>
      <c r="C39" s="18"/>
      <c r="D39" s="19" t="s">
        <v>278</v>
      </c>
      <c r="E39" s="64">
        <v>0.33</v>
      </c>
      <c r="F39" s="65" t="s">
        <v>350</v>
      </c>
    </row>
    <row r="40" spans="1:6">
      <c r="A40" s="16"/>
      <c r="B40" s="17"/>
      <c r="C40" s="248" t="s">
        <v>284</v>
      </c>
      <c r="D40" s="249"/>
      <c r="E40" s="20"/>
    </row>
    <row r="41" spans="1:6">
      <c r="A41" s="16"/>
      <c r="B41" s="17"/>
      <c r="C41" s="18"/>
      <c r="D41" s="19" t="s">
        <v>281</v>
      </c>
      <c r="E41" s="66">
        <v>1</v>
      </c>
      <c r="F41" s="65" t="s">
        <v>350</v>
      </c>
    </row>
    <row r="42" spans="1:6">
      <c r="A42" s="16"/>
      <c r="B42" s="17"/>
      <c r="C42" s="18"/>
      <c r="D42" s="19" t="s">
        <v>285</v>
      </c>
      <c r="E42" s="66">
        <v>8</v>
      </c>
      <c r="F42" s="65" t="s">
        <v>350</v>
      </c>
    </row>
    <row r="43" spans="1:6">
      <c r="A43" s="14" t="s">
        <v>288</v>
      </c>
      <c r="B43" s="245" t="s">
        <v>289</v>
      </c>
      <c r="C43" s="246"/>
      <c r="D43" s="247"/>
      <c r="E43" s="21"/>
    </row>
    <row r="44" spans="1:6">
      <c r="A44" s="16"/>
      <c r="B44" s="17"/>
      <c r="C44" s="248" t="s">
        <v>280</v>
      </c>
      <c r="D44" s="249"/>
      <c r="E44" s="20"/>
    </row>
    <row r="45" spans="1:6">
      <c r="A45" s="16"/>
      <c r="B45" s="17"/>
      <c r="C45" s="18"/>
      <c r="D45" s="19" t="s">
        <v>281</v>
      </c>
      <c r="E45" s="66">
        <v>13</v>
      </c>
      <c r="F45" s="65" t="s">
        <v>350</v>
      </c>
    </row>
    <row r="46" spans="1:6">
      <c r="A46" s="16"/>
      <c r="B46" s="17"/>
      <c r="C46" s="18"/>
      <c r="D46" s="19" t="s">
        <v>285</v>
      </c>
      <c r="E46" s="66">
        <v>1430</v>
      </c>
      <c r="F46" s="65" t="s">
        <v>350</v>
      </c>
    </row>
    <row r="47" spans="1:6">
      <c r="A47" s="16"/>
      <c r="B47" s="17"/>
      <c r="C47" s="18"/>
      <c r="D47" s="19" t="s">
        <v>283</v>
      </c>
      <c r="E47" s="64">
        <v>179.63</v>
      </c>
      <c r="F47" s="65" t="s">
        <v>350</v>
      </c>
    </row>
    <row r="48" spans="1:6">
      <c r="A48" s="16"/>
      <c r="B48" s="17"/>
      <c r="C48" s="18"/>
      <c r="D48" s="19" t="s">
        <v>278</v>
      </c>
      <c r="E48" s="64">
        <v>184.71</v>
      </c>
      <c r="F48" s="65" t="s">
        <v>350</v>
      </c>
    </row>
    <row r="49" spans="1:6">
      <c r="A49" s="16"/>
      <c r="B49" s="17"/>
      <c r="C49" s="248" t="s">
        <v>284</v>
      </c>
      <c r="D49" s="249"/>
      <c r="E49" s="20"/>
    </row>
    <row r="50" spans="1:6">
      <c r="A50" s="16"/>
      <c r="B50" s="17"/>
      <c r="C50" s="18"/>
      <c r="D50" s="19" t="s">
        <v>281</v>
      </c>
      <c r="E50" s="66">
        <v>15</v>
      </c>
      <c r="F50" s="65" t="s">
        <v>350</v>
      </c>
    </row>
    <row r="51" spans="1:6">
      <c r="A51" s="16"/>
      <c r="B51" s="17"/>
      <c r="C51" s="18"/>
      <c r="D51" s="19" t="s">
        <v>285</v>
      </c>
      <c r="E51" s="66">
        <v>650</v>
      </c>
      <c r="F51" s="65" t="s">
        <v>350</v>
      </c>
    </row>
    <row r="52" spans="1:6" hidden="1">
      <c r="A52" s="14" t="s">
        <v>290</v>
      </c>
      <c r="B52" s="245" t="s">
        <v>291</v>
      </c>
      <c r="C52" s="246"/>
      <c r="D52" s="247"/>
      <c r="E52" s="21"/>
    </row>
    <row r="53" spans="1:6" hidden="1">
      <c r="A53" s="16"/>
      <c r="B53" s="17"/>
      <c r="C53" s="248" t="s">
        <v>280</v>
      </c>
      <c r="D53" s="249"/>
      <c r="E53" s="20"/>
    </row>
    <row r="54" spans="1:6" hidden="1">
      <c r="A54" s="16"/>
      <c r="B54" s="17"/>
      <c r="C54" s="18"/>
      <c r="D54" s="19" t="s">
        <v>281</v>
      </c>
      <c r="E54" s="66"/>
      <c r="F54" s="65" t="s">
        <v>350</v>
      </c>
    </row>
    <row r="55" spans="1:6" hidden="1">
      <c r="A55" s="16"/>
      <c r="B55" s="17"/>
      <c r="C55" s="18"/>
      <c r="D55" s="19" t="s">
        <v>285</v>
      </c>
      <c r="E55" s="66"/>
      <c r="F55" s="65" t="s">
        <v>350</v>
      </c>
    </row>
    <row r="56" spans="1:6" hidden="1">
      <c r="A56" s="16"/>
      <c r="B56" s="17"/>
      <c r="C56" s="18"/>
      <c r="D56" s="19" t="s">
        <v>283</v>
      </c>
      <c r="E56" s="64"/>
      <c r="F56" s="65" t="s">
        <v>350</v>
      </c>
    </row>
    <row r="57" spans="1:6" hidden="1">
      <c r="A57" s="16"/>
      <c r="B57" s="17"/>
      <c r="C57" s="18"/>
      <c r="D57" s="19" t="s">
        <v>278</v>
      </c>
      <c r="E57" s="64"/>
      <c r="F57" s="65" t="s">
        <v>350</v>
      </c>
    </row>
    <row r="58" spans="1:6" hidden="1">
      <c r="A58" s="16"/>
      <c r="B58" s="17"/>
      <c r="C58" s="248" t="s">
        <v>284</v>
      </c>
      <c r="D58" s="249"/>
      <c r="E58" s="20"/>
    </row>
    <row r="59" spans="1:6" hidden="1">
      <c r="A59" s="16"/>
      <c r="B59" s="17"/>
      <c r="C59" s="18"/>
      <c r="D59" s="19" t="s">
        <v>281</v>
      </c>
      <c r="E59" s="66"/>
      <c r="F59" s="65" t="s">
        <v>350</v>
      </c>
    </row>
    <row r="60" spans="1:6" hidden="1">
      <c r="A60" s="16"/>
      <c r="B60" s="17"/>
      <c r="C60" s="18"/>
      <c r="D60" s="19" t="s">
        <v>285</v>
      </c>
      <c r="E60" s="66"/>
      <c r="F60" s="65" t="s">
        <v>350</v>
      </c>
    </row>
    <row r="61" spans="1:6">
      <c r="A61" s="14" t="s">
        <v>292</v>
      </c>
      <c r="B61" s="23" t="s">
        <v>293</v>
      </c>
      <c r="C61" s="24"/>
      <c r="D61" s="25"/>
      <c r="E61" s="15"/>
    </row>
    <row r="62" spans="1:6" hidden="1">
      <c r="A62" s="16"/>
      <c r="B62" s="17"/>
      <c r="C62" s="248" t="s">
        <v>280</v>
      </c>
      <c r="D62" s="249"/>
      <c r="E62" s="51"/>
      <c r="F62" s="52"/>
    </row>
    <row r="63" spans="1:6" hidden="1">
      <c r="A63" s="16"/>
      <c r="B63" s="17"/>
      <c r="C63" s="18"/>
      <c r="D63" s="19" t="s">
        <v>281</v>
      </c>
      <c r="E63" s="66"/>
      <c r="F63" s="65" t="s">
        <v>350</v>
      </c>
    </row>
    <row r="64" spans="1:6" hidden="1">
      <c r="A64" s="16"/>
      <c r="B64" s="17"/>
      <c r="C64" s="18"/>
      <c r="D64" s="19" t="s">
        <v>285</v>
      </c>
      <c r="E64" s="66"/>
      <c r="F64" s="65" t="s">
        <v>350</v>
      </c>
    </row>
    <row r="65" spans="1:6" hidden="1">
      <c r="A65" s="16"/>
      <c r="B65" s="17"/>
      <c r="C65" s="18"/>
      <c r="D65" s="19" t="s">
        <v>283</v>
      </c>
      <c r="E65" s="64"/>
      <c r="F65" s="65" t="s">
        <v>350</v>
      </c>
    </row>
    <row r="66" spans="1:6" hidden="1">
      <c r="A66" s="16"/>
      <c r="B66" s="17"/>
      <c r="C66" s="18"/>
      <c r="D66" s="19" t="s">
        <v>278</v>
      </c>
      <c r="E66" s="64"/>
      <c r="F66" s="65" t="s">
        <v>350</v>
      </c>
    </row>
    <row r="67" spans="1:6">
      <c r="A67" s="16"/>
      <c r="B67" s="17"/>
      <c r="C67" s="248" t="s">
        <v>284</v>
      </c>
      <c r="D67" s="249"/>
      <c r="E67" s="51"/>
      <c r="F67" s="52"/>
    </row>
    <row r="68" spans="1:6">
      <c r="A68" s="16"/>
      <c r="B68" s="17"/>
      <c r="C68" s="18"/>
      <c r="D68" s="19" t="s">
        <v>281</v>
      </c>
      <c r="E68" s="66">
        <v>6</v>
      </c>
      <c r="F68" s="65" t="s">
        <v>350</v>
      </c>
    </row>
    <row r="69" spans="1:6">
      <c r="A69" s="16"/>
      <c r="B69" s="17"/>
      <c r="C69" s="18"/>
      <c r="D69" s="19" t="s">
        <v>285</v>
      </c>
      <c r="E69" s="66">
        <v>93</v>
      </c>
      <c r="F69" s="65" t="s">
        <v>350</v>
      </c>
    </row>
    <row r="70" spans="1:6" hidden="1">
      <c r="A70" s="14" t="s">
        <v>421</v>
      </c>
      <c r="B70" s="245" t="s">
        <v>422</v>
      </c>
      <c r="C70" s="246"/>
      <c r="D70" s="247"/>
      <c r="E70" s="15"/>
      <c r="F70" s="58"/>
    </row>
    <row r="71" spans="1:6" hidden="1">
      <c r="A71" s="16"/>
      <c r="B71" s="17"/>
      <c r="C71" s="248" t="s">
        <v>280</v>
      </c>
      <c r="D71" s="249"/>
      <c r="E71" s="20"/>
      <c r="F71" s="59"/>
    </row>
    <row r="72" spans="1:6" hidden="1">
      <c r="A72" s="16"/>
      <c r="B72" s="17"/>
      <c r="C72" s="18"/>
      <c r="D72" s="19" t="s">
        <v>281</v>
      </c>
      <c r="E72" s="66"/>
      <c r="F72" s="65" t="s">
        <v>350</v>
      </c>
    </row>
    <row r="73" spans="1:6" hidden="1">
      <c r="A73" s="16"/>
      <c r="B73" s="17"/>
      <c r="C73" s="18"/>
      <c r="D73" s="19" t="s">
        <v>285</v>
      </c>
      <c r="E73" s="66"/>
      <c r="F73" s="65" t="s">
        <v>350</v>
      </c>
    </row>
    <row r="74" spans="1:6" hidden="1">
      <c r="A74" s="16"/>
      <c r="B74" s="17"/>
      <c r="C74" s="18"/>
      <c r="D74" s="19" t="s">
        <v>283</v>
      </c>
      <c r="E74" s="64"/>
      <c r="F74" s="65" t="s">
        <v>350</v>
      </c>
    </row>
    <row r="75" spans="1:6" hidden="1">
      <c r="A75" s="16"/>
      <c r="B75" s="17"/>
      <c r="C75" s="18"/>
      <c r="D75" s="19" t="s">
        <v>278</v>
      </c>
      <c r="E75" s="64"/>
      <c r="F75" s="65" t="s">
        <v>350</v>
      </c>
    </row>
    <row r="76" spans="1:6" hidden="1">
      <c r="A76" s="16"/>
      <c r="B76" s="17"/>
      <c r="C76" s="248" t="s">
        <v>284</v>
      </c>
      <c r="D76" s="249"/>
      <c r="E76" s="20"/>
      <c r="F76" s="59"/>
    </row>
    <row r="77" spans="1:6" hidden="1">
      <c r="A77" s="16"/>
      <c r="B77" s="17"/>
      <c r="C77" s="18"/>
      <c r="D77" s="19" t="s">
        <v>281</v>
      </c>
      <c r="E77" s="66"/>
      <c r="F77" s="65" t="s">
        <v>350</v>
      </c>
    </row>
    <row r="78" spans="1:6" hidden="1">
      <c r="A78" s="16"/>
      <c r="B78" s="17"/>
      <c r="C78" s="18"/>
      <c r="D78" s="19" t="s">
        <v>285</v>
      </c>
      <c r="E78" s="66"/>
      <c r="F78" s="65" t="s">
        <v>350</v>
      </c>
    </row>
    <row r="79" spans="1:6">
      <c r="A79" s="14" t="s">
        <v>294</v>
      </c>
      <c r="B79" s="245" t="s">
        <v>295</v>
      </c>
      <c r="C79" s="246"/>
      <c r="D79" s="247"/>
      <c r="E79" s="21"/>
    </row>
    <row r="80" spans="1:6">
      <c r="A80" s="16"/>
      <c r="B80" s="17"/>
      <c r="C80" s="248" t="s">
        <v>280</v>
      </c>
      <c r="D80" s="249"/>
      <c r="E80" s="20"/>
    </row>
    <row r="81" spans="1:6">
      <c r="A81" s="16"/>
      <c r="B81" s="17"/>
      <c r="C81" s="18"/>
      <c r="D81" s="19" t="s">
        <v>281</v>
      </c>
      <c r="E81" s="66">
        <v>4</v>
      </c>
      <c r="F81" s="65" t="s">
        <v>350</v>
      </c>
    </row>
    <row r="82" spans="1:6">
      <c r="A82" s="16"/>
      <c r="B82" s="17"/>
      <c r="C82" s="18"/>
      <c r="D82" s="19" t="s">
        <v>285</v>
      </c>
      <c r="E82" s="66">
        <v>2106</v>
      </c>
      <c r="F82" s="65" t="s">
        <v>350</v>
      </c>
    </row>
    <row r="83" spans="1:6">
      <c r="A83" s="16"/>
      <c r="B83" s="17"/>
      <c r="C83" s="18"/>
      <c r="D83" s="19" t="s">
        <v>283</v>
      </c>
      <c r="E83" s="64">
        <v>205.67</v>
      </c>
      <c r="F83" s="65" t="s">
        <v>350</v>
      </c>
    </row>
    <row r="84" spans="1:6">
      <c r="A84" s="16"/>
      <c r="B84" s="17"/>
      <c r="C84" s="18"/>
      <c r="D84" s="19" t="s">
        <v>278</v>
      </c>
      <c r="E84" s="64">
        <v>49.56</v>
      </c>
      <c r="F84" s="65" t="s">
        <v>350</v>
      </c>
    </row>
    <row r="85" spans="1:6" hidden="1">
      <c r="A85" s="16"/>
      <c r="B85" s="17"/>
      <c r="C85" s="248" t="s">
        <v>284</v>
      </c>
      <c r="D85" s="249"/>
      <c r="E85" s="20"/>
    </row>
    <row r="86" spans="1:6" hidden="1">
      <c r="A86" s="16"/>
      <c r="B86" s="17"/>
      <c r="C86" s="18"/>
      <c r="D86" s="19" t="s">
        <v>281</v>
      </c>
      <c r="E86" s="66"/>
      <c r="F86" s="65" t="s">
        <v>350</v>
      </c>
    </row>
    <row r="87" spans="1:6" hidden="1">
      <c r="A87" s="16"/>
      <c r="B87" s="17"/>
      <c r="C87" s="18"/>
      <c r="D87" s="19" t="s">
        <v>285</v>
      </c>
      <c r="E87" s="66"/>
      <c r="F87" s="65" t="s">
        <v>350</v>
      </c>
    </row>
    <row r="88" spans="1:6" hidden="1">
      <c r="A88" s="14" t="s">
        <v>296</v>
      </c>
      <c r="B88" s="245" t="s">
        <v>297</v>
      </c>
      <c r="C88" s="246"/>
      <c r="D88" s="247"/>
      <c r="E88" s="21"/>
    </row>
    <row r="89" spans="1:6" hidden="1">
      <c r="A89" s="16"/>
      <c r="B89" s="17"/>
      <c r="C89" s="248" t="s">
        <v>280</v>
      </c>
      <c r="D89" s="249"/>
      <c r="E89" s="20"/>
    </row>
    <row r="90" spans="1:6" hidden="1">
      <c r="A90" s="16"/>
      <c r="B90" s="17"/>
      <c r="C90" s="18"/>
      <c r="D90" s="19" t="s">
        <v>281</v>
      </c>
      <c r="E90" s="66"/>
      <c r="F90" s="65" t="s">
        <v>350</v>
      </c>
    </row>
    <row r="91" spans="1:6" hidden="1">
      <c r="A91" s="16"/>
      <c r="B91" s="17"/>
      <c r="C91" s="18"/>
      <c r="D91" s="19" t="s">
        <v>285</v>
      </c>
      <c r="E91" s="66"/>
      <c r="F91" s="65" t="s">
        <v>350</v>
      </c>
    </row>
    <row r="92" spans="1:6" hidden="1">
      <c r="A92" s="16"/>
      <c r="B92" s="17"/>
      <c r="C92" s="18"/>
      <c r="D92" s="19" t="s">
        <v>283</v>
      </c>
      <c r="E92" s="64"/>
      <c r="F92" s="65" t="s">
        <v>350</v>
      </c>
    </row>
    <row r="93" spans="1:6" hidden="1">
      <c r="A93" s="16"/>
      <c r="B93" s="17"/>
      <c r="C93" s="18"/>
      <c r="D93" s="19" t="s">
        <v>278</v>
      </c>
      <c r="E93" s="64"/>
      <c r="F93" s="65" t="s">
        <v>350</v>
      </c>
    </row>
    <row r="94" spans="1:6" hidden="1">
      <c r="A94" s="16"/>
      <c r="B94" s="17"/>
      <c r="C94" s="248" t="s">
        <v>284</v>
      </c>
      <c r="D94" s="249"/>
      <c r="E94" s="20"/>
    </row>
    <row r="95" spans="1:6" hidden="1">
      <c r="A95" s="16"/>
      <c r="B95" s="17"/>
      <c r="C95" s="18"/>
      <c r="D95" s="19" t="s">
        <v>281</v>
      </c>
      <c r="E95" s="66"/>
      <c r="F95" s="65" t="s">
        <v>350</v>
      </c>
    </row>
    <row r="96" spans="1:6" hidden="1">
      <c r="A96" s="16"/>
      <c r="B96" s="17"/>
      <c r="C96" s="18"/>
      <c r="D96" s="19" t="s">
        <v>285</v>
      </c>
      <c r="E96" s="66"/>
      <c r="F96" s="65" t="s">
        <v>350</v>
      </c>
    </row>
    <row r="97" spans="1:6">
      <c r="A97" s="14" t="s">
        <v>298</v>
      </c>
      <c r="B97" s="245" t="s">
        <v>299</v>
      </c>
      <c r="C97" s="246"/>
      <c r="D97" s="247"/>
      <c r="E97" s="21"/>
    </row>
    <row r="98" spans="1:6">
      <c r="A98" s="16"/>
      <c r="B98" s="17"/>
      <c r="C98" s="248" t="s">
        <v>280</v>
      </c>
      <c r="D98" s="249"/>
      <c r="E98" s="20"/>
    </row>
    <row r="99" spans="1:6">
      <c r="A99" s="16"/>
      <c r="B99" s="17"/>
      <c r="C99" s="18"/>
      <c r="D99" s="19" t="s">
        <v>281</v>
      </c>
      <c r="E99" s="66">
        <v>2</v>
      </c>
      <c r="F99" s="65" t="s">
        <v>350</v>
      </c>
    </row>
    <row r="100" spans="1:6">
      <c r="A100" s="16"/>
      <c r="B100" s="17"/>
      <c r="C100" s="18"/>
      <c r="D100" s="19" t="s">
        <v>285</v>
      </c>
      <c r="E100" s="66">
        <v>277</v>
      </c>
      <c r="F100" s="65" t="s">
        <v>350</v>
      </c>
    </row>
    <row r="101" spans="1:6">
      <c r="A101" s="16"/>
      <c r="B101" s="17"/>
      <c r="C101" s="18"/>
      <c r="D101" s="19" t="s">
        <v>283</v>
      </c>
      <c r="E101" s="64">
        <v>24.09</v>
      </c>
      <c r="F101" s="65" t="s">
        <v>350</v>
      </c>
    </row>
    <row r="102" spans="1:6">
      <c r="A102" s="16"/>
      <c r="B102" s="17"/>
      <c r="C102" s="18"/>
      <c r="D102" s="19" t="s">
        <v>278</v>
      </c>
      <c r="E102" s="64">
        <v>4.4000000000000004</v>
      </c>
      <c r="F102" s="65" t="s">
        <v>350</v>
      </c>
    </row>
    <row r="103" spans="1:6" hidden="1">
      <c r="A103" s="16"/>
      <c r="B103" s="17"/>
      <c r="C103" s="248" t="s">
        <v>284</v>
      </c>
      <c r="D103" s="249"/>
      <c r="E103" s="20"/>
    </row>
    <row r="104" spans="1:6" hidden="1">
      <c r="A104" s="16"/>
      <c r="B104" s="17"/>
      <c r="C104" s="18"/>
      <c r="D104" s="19" t="s">
        <v>281</v>
      </c>
      <c r="E104" s="66"/>
      <c r="F104" s="65" t="s">
        <v>350</v>
      </c>
    </row>
    <row r="105" spans="1:6" hidden="1">
      <c r="A105" s="16"/>
      <c r="B105" s="17"/>
      <c r="C105" s="18"/>
      <c r="D105" s="19" t="s">
        <v>285</v>
      </c>
      <c r="E105" s="66"/>
      <c r="F105" s="65" t="s">
        <v>350</v>
      </c>
    </row>
    <row r="106" spans="1:6" ht="12.75" hidden="1" customHeight="1">
      <c r="A106" s="14" t="s">
        <v>427</v>
      </c>
      <c r="B106" s="245" t="s">
        <v>428</v>
      </c>
      <c r="C106" s="246"/>
      <c r="D106" s="247"/>
      <c r="E106" s="21"/>
      <c r="F106" s="50"/>
    </row>
    <row r="107" spans="1:6" ht="12.75" hidden="1" customHeight="1">
      <c r="A107" s="16"/>
      <c r="B107" s="17"/>
      <c r="C107" s="248" t="s">
        <v>280</v>
      </c>
      <c r="D107" s="249"/>
      <c r="E107" s="20"/>
      <c r="F107" s="50"/>
    </row>
    <row r="108" spans="1:6" hidden="1">
      <c r="A108" s="16"/>
      <c r="B108" s="17"/>
      <c r="C108" s="18"/>
      <c r="D108" s="19" t="s">
        <v>281</v>
      </c>
      <c r="E108" s="66"/>
      <c r="F108" s="70" t="s">
        <v>350</v>
      </c>
    </row>
    <row r="109" spans="1:6" hidden="1">
      <c r="A109" s="16"/>
      <c r="B109" s="17"/>
      <c r="C109" s="18"/>
      <c r="D109" s="19" t="s">
        <v>285</v>
      </c>
      <c r="E109" s="66"/>
      <c r="F109" s="70" t="s">
        <v>350</v>
      </c>
    </row>
    <row r="110" spans="1:6" hidden="1">
      <c r="A110" s="16"/>
      <c r="B110" s="17"/>
      <c r="C110" s="18"/>
      <c r="D110" s="19" t="s">
        <v>283</v>
      </c>
      <c r="E110" s="64"/>
      <c r="F110" s="70" t="s">
        <v>350</v>
      </c>
    </row>
    <row r="111" spans="1:6" hidden="1">
      <c r="A111" s="16"/>
      <c r="B111" s="17"/>
      <c r="C111" s="18"/>
      <c r="D111" s="19" t="s">
        <v>278</v>
      </c>
      <c r="E111" s="64"/>
      <c r="F111" s="70" t="s">
        <v>350</v>
      </c>
    </row>
    <row r="112" spans="1:6" ht="12.75" hidden="1" customHeight="1">
      <c r="A112" s="16"/>
      <c r="B112" s="17"/>
      <c r="C112" s="248" t="s">
        <v>284</v>
      </c>
      <c r="D112" s="249"/>
      <c r="E112" s="20"/>
      <c r="F112" s="50"/>
    </row>
    <row r="113" spans="1:6" hidden="1">
      <c r="A113" s="16"/>
      <c r="B113" s="17"/>
      <c r="C113" s="18"/>
      <c r="D113" s="19" t="s">
        <v>281</v>
      </c>
      <c r="E113" s="66"/>
      <c r="F113" s="70" t="s">
        <v>350</v>
      </c>
    </row>
    <row r="114" spans="1:6" hidden="1">
      <c r="A114" s="16"/>
      <c r="B114" s="17"/>
      <c r="C114" s="18"/>
      <c r="D114" s="19" t="s">
        <v>285</v>
      </c>
      <c r="E114" s="66"/>
      <c r="F114" s="70" t="s">
        <v>350</v>
      </c>
    </row>
    <row r="115" spans="1:6">
      <c r="A115" s="14" t="s">
        <v>300</v>
      </c>
      <c r="B115" s="245" t="s">
        <v>301</v>
      </c>
      <c r="C115" s="246"/>
      <c r="D115" s="247"/>
      <c r="E115" s="21"/>
    </row>
    <row r="116" spans="1:6">
      <c r="A116" s="16"/>
      <c r="B116" s="17"/>
      <c r="C116" s="248" t="s">
        <v>280</v>
      </c>
      <c r="D116" s="249"/>
      <c r="E116" s="20"/>
    </row>
    <row r="117" spans="1:6">
      <c r="A117" s="16"/>
      <c r="B117" s="17"/>
      <c r="C117" s="18"/>
      <c r="D117" s="19" t="s">
        <v>281</v>
      </c>
      <c r="E117" s="66">
        <v>4</v>
      </c>
      <c r="F117" s="65" t="s">
        <v>350</v>
      </c>
    </row>
    <row r="118" spans="1:6">
      <c r="A118" s="16"/>
      <c r="B118" s="17"/>
      <c r="C118" s="18"/>
      <c r="D118" s="19" t="s">
        <v>285</v>
      </c>
      <c r="E118" s="66">
        <v>2298</v>
      </c>
      <c r="F118" s="65" t="s">
        <v>350</v>
      </c>
    </row>
    <row r="119" spans="1:6">
      <c r="A119" s="16"/>
      <c r="B119" s="17"/>
      <c r="C119" s="18"/>
      <c r="D119" s="19" t="s">
        <v>283</v>
      </c>
      <c r="E119" s="64">
        <v>214.31</v>
      </c>
      <c r="F119" s="65" t="s">
        <v>350</v>
      </c>
    </row>
    <row r="120" spans="1:6">
      <c r="A120" s="16"/>
      <c r="B120" s="17"/>
      <c r="C120" s="18"/>
      <c r="D120" s="19" t="s">
        <v>278</v>
      </c>
      <c r="E120" s="64">
        <v>57.52</v>
      </c>
      <c r="F120" s="65" t="s">
        <v>350</v>
      </c>
    </row>
    <row r="121" spans="1:6">
      <c r="A121" s="16"/>
      <c r="B121" s="17"/>
      <c r="C121" s="248" t="s">
        <v>284</v>
      </c>
      <c r="D121" s="249"/>
      <c r="E121" s="20"/>
    </row>
    <row r="122" spans="1:6">
      <c r="A122" s="16"/>
      <c r="B122" s="17"/>
      <c r="C122" s="18"/>
      <c r="D122" s="19" t="s">
        <v>281</v>
      </c>
      <c r="E122" s="66">
        <v>4</v>
      </c>
      <c r="F122" s="65" t="s">
        <v>350</v>
      </c>
    </row>
    <row r="123" spans="1:6">
      <c r="A123" s="16"/>
      <c r="B123" s="17"/>
      <c r="C123" s="18"/>
      <c r="D123" s="19" t="s">
        <v>285</v>
      </c>
      <c r="E123" s="66">
        <v>440</v>
      </c>
      <c r="F123" s="65" t="s">
        <v>350</v>
      </c>
    </row>
    <row r="124" spans="1:6" hidden="1">
      <c r="A124" s="14" t="s">
        <v>302</v>
      </c>
      <c r="B124" s="245" t="s">
        <v>303</v>
      </c>
      <c r="C124" s="246"/>
      <c r="D124" s="247"/>
      <c r="E124" s="21"/>
    </row>
    <row r="125" spans="1:6" hidden="1">
      <c r="A125" s="16"/>
      <c r="B125" s="17"/>
      <c r="C125" s="248" t="s">
        <v>280</v>
      </c>
      <c r="D125" s="249"/>
      <c r="E125" s="20"/>
    </row>
    <row r="126" spans="1:6" hidden="1">
      <c r="A126" s="16"/>
      <c r="B126" s="17"/>
      <c r="C126" s="18"/>
      <c r="D126" s="19" t="s">
        <v>281</v>
      </c>
      <c r="E126" s="20"/>
    </row>
    <row r="127" spans="1:6" hidden="1">
      <c r="A127" s="16"/>
      <c r="B127" s="17"/>
      <c r="C127" s="18"/>
      <c r="D127" s="19" t="s">
        <v>285</v>
      </c>
      <c r="E127" s="20"/>
    </row>
    <row r="128" spans="1:6" hidden="1">
      <c r="A128" s="16"/>
      <c r="B128" s="17"/>
      <c r="C128" s="18"/>
      <c r="D128" s="19" t="s">
        <v>283</v>
      </c>
      <c r="E128" s="22"/>
    </row>
    <row r="129" spans="1:6" hidden="1">
      <c r="A129" s="16"/>
      <c r="B129" s="17"/>
      <c r="C129" s="18"/>
      <c r="D129" s="19" t="s">
        <v>278</v>
      </c>
      <c r="E129" s="22"/>
    </row>
    <row r="130" spans="1:6" hidden="1">
      <c r="A130" s="16"/>
      <c r="B130" s="17"/>
      <c r="C130" s="248" t="s">
        <v>284</v>
      </c>
      <c r="D130" s="249"/>
      <c r="E130" s="20"/>
    </row>
    <row r="131" spans="1:6" hidden="1">
      <c r="A131" s="16"/>
      <c r="B131" s="17"/>
      <c r="C131" s="18"/>
      <c r="D131" s="19" t="s">
        <v>281</v>
      </c>
      <c r="E131" s="20"/>
    </row>
    <row r="132" spans="1:6" hidden="1">
      <c r="A132" s="16"/>
      <c r="B132" s="17"/>
      <c r="C132" s="18"/>
      <c r="D132" s="19" t="s">
        <v>285</v>
      </c>
      <c r="E132" s="20"/>
    </row>
    <row r="133" spans="1:6" hidden="1">
      <c r="A133" s="14" t="s">
        <v>425</v>
      </c>
      <c r="B133" s="245" t="s">
        <v>426</v>
      </c>
      <c r="C133" s="246"/>
      <c r="D133" s="247"/>
      <c r="E133" s="21"/>
    </row>
    <row r="134" spans="1:6" hidden="1">
      <c r="A134" s="16"/>
      <c r="B134" s="60"/>
      <c r="C134" s="250" t="s">
        <v>280</v>
      </c>
      <c r="D134" s="251"/>
      <c r="E134" s="20"/>
    </row>
    <row r="135" spans="1:6" hidden="1">
      <c r="B135" s="63"/>
      <c r="C135" s="18"/>
      <c r="D135" s="19" t="s">
        <v>281</v>
      </c>
      <c r="E135" s="71"/>
      <c r="F135" s="72" t="s">
        <v>350</v>
      </c>
    </row>
    <row r="136" spans="1:6" hidden="1">
      <c r="A136" s="16"/>
      <c r="B136" s="37"/>
      <c r="C136" s="61"/>
      <c r="D136" s="62" t="s">
        <v>285</v>
      </c>
      <c r="E136" s="66"/>
      <c r="F136" s="72" t="s">
        <v>350</v>
      </c>
    </row>
    <row r="137" spans="1:6" hidden="1">
      <c r="A137" s="16"/>
      <c r="B137" s="17"/>
      <c r="C137" s="18"/>
      <c r="D137" s="19" t="s">
        <v>283</v>
      </c>
      <c r="E137" s="64"/>
      <c r="F137" s="72" t="s">
        <v>350</v>
      </c>
    </row>
    <row r="138" spans="1:6" hidden="1">
      <c r="A138" s="16"/>
      <c r="B138" s="17"/>
      <c r="C138" s="18"/>
      <c r="D138" s="19" t="s">
        <v>278</v>
      </c>
      <c r="E138" s="64"/>
      <c r="F138" s="72" t="s">
        <v>350</v>
      </c>
    </row>
    <row r="139" spans="1:6" hidden="1">
      <c r="A139" s="16"/>
      <c r="B139" s="17"/>
      <c r="C139" s="248" t="s">
        <v>284</v>
      </c>
      <c r="D139" s="249"/>
      <c r="E139" s="20"/>
    </row>
    <row r="140" spans="1:6" hidden="1">
      <c r="A140" s="16"/>
      <c r="B140" s="17"/>
      <c r="C140" s="18"/>
      <c r="D140" s="19" t="s">
        <v>281</v>
      </c>
      <c r="E140" s="66"/>
      <c r="F140" s="72" t="s">
        <v>350</v>
      </c>
    </row>
    <row r="141" spans="1:6" hidden="1">
      <c r="A141" s="16"/>
      <c r="B141" s="17"/>
      <c r="C141" s="18"/>
      <c r="D141" s="19" t="s">
        <v>285</v>
      </c>
      <c r="E141" s="66"/>
      <c r="F141" s="72" t="s">
        <v>350</v>
      </c>
    </row>
    <row r="142" spans="1:6" hidden="1">
      <c r="A142" s="14" t="s">
        <v>304</v>
      </c>
      <c r="B142" s="245" t="s">
        <v>305</v>
      </c>
      <c r="C142" s="246"/>
      <c r="D142" s="247"/>
      <c r="E142" s="21"/>
    </row>
    <row r="143" spans="1:6" hidden="1">
      <c r="A143" s="16"/>
      <c r="B143" s="17"/>
      <c r="C143" s="248" t="s">
        <v>280</v>
      </c>
      <c r="D143" s="249"/>
      <c r="E143" s="20"/>
    </row>
    <row r="144" spans="1:6" hidden="1">
      <c r="A144" s="16"/>
      <c r="B144" s="17"/>
      <c r="C144" s="18"/>
      <c r="D144" s="19" t="s">
        <v>281</v>
      </c>
      <c r="E144" s="66"/>
      <c r="F144" s="65" t="s">
        <v>350</v>
      </c>
    </row>
    <row r="145" spans="1:6" hidden="1">
      <c r="A145" s="16"/>
      <c r="B145" s="17"/>
      <c r="C145" s="18"/>
      <c r="D145" s="19" t="s">
        <v>285</v>
      </c>
      <c r="E145" s="66"/>
      <c r="F145" s="65" t="s">
        <v>350</v>
      </c>
    </row>
    <row r="146" spans="1:6" hidden="1">
      <c r="A146" s="16"/>
      <c r="B146" s="17"/>
      <c r="C146" s="18"/>
      <c r="D146" s="19" t="s">
        <v>283</v>
      </c>
      <c r="E146" s="64"/>
      <c r="F146" s="65" t="s">
        <v>350</v>
      </c>
    </row>
    <row r="147" spans="1:6" hidden="1">
      <c r="A147" s="16"/>
      <c r="B147" s="17"/>
      <c r="C147" s="18"/>
      <c r="D147" s="19" t="s">
        <v>278</v>
      </c>
      <c r="E147" s="64"/>
      <c r="F147" s="65" t="s">
        <v>350</v>
      </c>
    </row>
    <row r="148" spans="1:6" hidden="1">
      <c r="A148" s="16"/>
      <c r="B148" s="17"/>
      <c r="C148" s="248" t="s">
        <v>284</v>
      </c>
      <c r="D148" s="249"/>
      <c r="E148" s="20"/>
    </row>
    <row r="149" spans="1:6" hidden="1">
      <c r="A149" s="16"/>
      <c r="B149" s="17"/>
      <c r="C149" s="18"/>
      <c r="D149" s="19" t="s">
        <v>281</v>
      </c>
      <c r="E149" s="64"/>
      <c r="F149" s="65" t="s">
        <v>350</v>
      </c>
    </row>
    <row r="150" spans="1:6" hidden="1">
      <c r="A150" s="16"/>
      <c r="B150" s="17"/>
      <c r="C150" s="18"/>
      <c r="D150" s="19" t="s">
        <v>285</v>
      </c>
      <c r="E150" s="64"/>
      <c r="F150" s="65" t="s">
        <v>350</v>
      </c>
    </row>
    <row r="151" spans="1:6" hidden="1">
      <c r="A151" s="14" t="s">
        <v>306</v>
      </c>
      <c r="B151" s="245" t="s">
        <v>307</v>
      </c>
      <c r="C151" s="246"/>
      <c r="D151" s="247"/>
      <c r="E151" s="21"/>
    </row>
    <row r="152" spans="1:6" hidden="1">
      <c r="A152" s="16"/>
      <c r="B152" s="17"/>
      <c r="C152" s="248" t="s">
        <v>280</v>
      </c>
      <c r="D152" s="249"/>
      <c r="E152" s="20"/>
    </row>
    <row r="153" spans="1:6" hidden="1">
      <c r="A153" s="16"/>
      <c r="B153" s="17"/>
      <c r="C153" s="18"/>
      <c r="D153" s="19" t="s">
        <v>281</v>
      </c>
      <c r="E153" s="20"/>
    </row>
    <row r="154" spans="1:6" hidden="1">
      <c r="A154" s="16"/>
      <c r="B154" s="17"/>
      <c r="C154" s="18"/>
      <c r="D154" s="19" t="s">
        <v>285</v>
      </c>
      <c r="E154" s="20"/>
    </row>
    <row r="155" spans="1:6" hidden="1">
      <c r="A155" s="16"/>
      <c r="B155" s="17"/>
      <c r="C155" s="18"/>
      <c r="D155" s="19" t="s">
        <v>283</v>
      </c>
      <c r="E155" s="22"/>
    </row>
    <row r="156" spans="1:6" hidden="1">
      <c r="A156" s="16"/>
      <c r="B156" s="17"/>
      <c r="C156" s="18"/>
      <c r="D156" s="19" t="s">
        <v>278</v>
      </c>
      <c r="E156" s="22"/>
    </row>
    <row r="157" spans="1:6" hidden="1">
      <c r="A157" s="16"/>
      <c r="B157" s="17"/>
      <c r="C157" s="248" t="s">
        <v>284</v>
      </c>
      <c r="D157" s="249"/>
      <c r="E157" s="20"/>
    </row>
    <row r="158" spans="1:6" hidden="1">
      <c r="A158" s="16"/>
      <c r="B158" s="17"/>
      <c r="C158" s="18"/>
      <c r="D158" s="19" t="s">
        <v>281</v>
      </c>
      <c r="E158" s="20"/>
    </row>
    <row r="159" spans="1:6" hidden="1">
      <c r="A159" s="16"/>
      <c r="B159" s="17"/>
      <c r="C159" s="18"/>
      <c r="D159" s="19" t="s">
        <v>285</v>
      </c>
      <c r="E159" s="20"/>
    </row>
    <row r="160" spans="1:6" hidden="1">
      <c r="A160" s="14" t="s">
        <v>308</v>
      </c>
      <c r="B160" s="245" t="s">
        <v>361</v>
      </c>
      <c r="C160" s="246"/>
      <c r="D160" s="247"/>
      <c r="E160" s="21"/>
    </row>
    <row r="161" spans="1:6" hidden="1">
      <c r="A161" s="16"/>
      <c r="B161" s="17"/>
      <c r="C161" s="248" t="s">
        <v>280</v>
      </c>
      <c r="D161" s="249"/>
      <c r="E161" s="20"/>
    </row>
    <row r="162" spans="1:6" hidden="1">
      <c r="A162" s="16"/>
      <c r="B162" s="17"/>
      <c r="C162" s="18"/>
      <c r="D162" s="19" t="s">
        <v>281</v>
      </c>
      <c r="E162" s="66"/>
      <c r="F162" s="65" t="s">
        <v>350</v>
      </c>
    </row>
    <row r="163" spans="1:6" hidden="1">
      <c r="A163" s="16"/>
      <c r="B163" s="17"/>
      <c r="C163" s="18"/>
      <c r="D163" s="19" t="s">
        <v>285</v>
      </c>
      <c r="E163" s="66"/>
      <c r="F163" s="65" t="s">
        <v>350</v>
      </c>
    </row>
    <row r="164" spans="1:6" hidden="1">
      <c r="A164" s="16"/>
      <c r="B164" s="17"/>
      <c r="C164" s="18"/>
      <c r="D164" s="19" t="s">
        <v>283</v>
      </c>
      <c r="E164" s="64"/>
      <c r="F164" s="65" t="s">
        <v>350</v>
      </c>
    </row>
    <row r="165" spans="1:6" hidden="1">
      <c r="A165" s="16"/>
      <c r="B165" s="17"/>
      <c r="C165" s="18"/>
      <c r="D165" s="19" t="s">
        <v>278</v>
      </c>
      <c r="E165" s="64"/>
      <c r="F165" s="65" t="s">
        <v>350</v>
      </c>
    </row>
    <row r="166" spans="1:6" hidden="1">
      <c r="A166" s="16"/>
      <c r="B166" s="17"/>
      <c r="C166" s="248" t="s">
        <v>284</v>
      </c>
      <c r="D166" s="249"/>
      <c r="E166" s="20"/>
    </row>
    <row r="167" spans="1:6" hidden="1">
      <c r="A167" s="16"/>
      <c r="B167" s="17"/>
      <c r="C167" s="18"/>
      <c r="D167" s="19" t="s">
        <v>281</v>
      </c>
      <c r="E167" s="64"/>
      <c r="F167" s="65" t="s">
        <v>350</v>
      </c>
    </row>
    <row r="168" spans="1:6" hidden="1">
      <c r="A168" s="16"/>
      <c r="B168" s="17"/>
      <c r="C168" s="18"/>
      <c r="D168" s="19" t="s">
        <v>285</v>
      </c>
      <c r="E168" s="64"/>
      <c r="F168" s="65" t="s">
        <v>350</v>
      </c>
    </row>
    <row r="169" spans="1:6" hidden="1">
      <c r="A169" s="14" t="s">
        <v>309</v>
      </c>
      <c r="B169" s="245" t="s">
        <v>310</v>
      </c>
      <c r="C169" s="246"/>
      <c r="D169" s="247"/>
      <c r="E169" s="26"/>
    </row>
    <row r="170" spans="1:6" hidden="1">
      <c r="A170" s="16"/>
      <c r="B170" s="17"/>
      <c r="C170" s="248" t="s">
        <v>280</v>
      </c>
      <c r="D170" s="249"/>
      <c r="E170" s="27"/>
    </row>
    <row r="171" spans="1:6" hidden="1">
      <c r="A171" s="16"/>
      <c r="B171" s="17"/>
      <c r="C171" s="18"/>
      <c r="D171" s="19" t="s">
        <v>281</v>
      </c>
      <c r="E171" s="20"/>
    </row>
    <row r="172" spans="1:6" hidden="1">
      <c r="A172" s="16"/>
      <c r="B172" s="17"/>
      <c r="C172" s="18"/>
      <c r="D172" s="19" t="s">
        <v>283</v>
      </c>
      <c r="E172" s="22"/>
    </row>
    <row r="173" spans="1:6" hidden="1">
      <c r="A173" s="16"/>
      <c r="B173" s="17"/>
      <c r="C173" s="18"/>
      <c r="D173" s="19" t="s">
        <v>278</v>
      </c>
      <c r="E173" s="22"/>
    </row>
    <row r="174" spans="1:6" hidden="1">
      <c r="A174" s="16"/>
      <c r="B174" s="17"/>
      <c r="C174" s="248" t="s">
        <v>284</v>
      </c>
      <c r="D174" s="249"/>
      <c r="E174" s="27"/>
    </row>
    <row r="175" spans="1:6" hidden="1">
      <c r="A175" s="16"/>
      <c r="B175" s="17"/>
      <c r="C175" s="18"/>
      <c r="D175" s="19" t="s">
        <v>281</v>
      </c>
      <c r="E175" s="20"/>
    </row>
    <row r="176" spans="1:6" hidden="1">
      <c r="A176" s="16"/>
      <c r="B176" s="17"/>
      <c r="C176" s="18"/>
      <c r="D176" s="19" t="s">
        <v>285</v>
      </c>
      <c r="E176" s="20"/>
    </row>
    <row r="177" spans="1:6">
      <c r="A177" s="14" t="s">
        <v>311</v>
      </c>
      <c r="B177" s="23" t="s">
        <v>312</v>
      </c>
      <c r="C177" s="24"/>
      <c r="D177" s="25"/>
      <c r="E177" s="15"/>
    </row>
    <row r="178" spans="1:6">
      <c r="A178" s="16"/>
      <c r="B178" s="17"/>
      <c r="C178" s="248" t="s">
        <v>280</v>
      </c>
      <c r="D178" s="249"/>
      <c r="E178" s="20"/>
    </row>
    <row r="179" spans="1:6">
      <c r="A179" s="16"/>
      <c r="B179" s="17"/>
      <c r="C179" s="18"/>
      <c r="D179" s="19" t="s">
        <v>278</v>
      </c>
      <c r="E179" s="64">
        <v>28.17</v>
      </c>
      <c r="F179" s="65" t="s">
        <v>350</v>
      </c>
    </row>
    <row r="180" spans="1:6" ht="44.25" customHeight="1">
      <c r="A180" s="28" t="s">
        <v>313</v>
      </c>
      <c r="B180" s="258" t="s">
        <v>314</v>
      </c>
      <c r="C180" s="259"/>
      <c r="D180" s="260"/>
      <c r="E180" s="29"/>
    </row>
    <row r="181" spans="1:6">
      <c r="A181" s="30"/>
      <c r="B181" s="31"/>
      <c r="C181" s="256" t="s">
        <v>280</v>
      </c>
      <c r="D181" s="257"/>
      <c r="E181" s="32"/>
    </row>
    <row r="182" spans="1:6">
      <c r="A182" s="30"/>
      <c r="B182" s="31"/>
      <c r="C182" s="33"/>
      <c r="D182" s="34" t="s">
        <v>315</v>
      </c>
      <c r="E182" s="66">
        <v>92</v>
      </c>
      <c r="F182" s="65" t="s">
        <v>350</v>
      </c>
    </row>
    <row r="183" spans="1:6">
      <c r="A183" s="30"/>
      <c r="B183" s="31"/>
      <c r="C183" s="33"/>
      <c r="D183" s="34" t="s">
        <v>283</v>
      </c>
      <c r="E183" s="64">
        <v>26.35</v>
      </c>
      <c r="F183" s="65" t="s">
        <v>350</v>
      </c>
    </row>
    <row r="184" spans="1:6">
      <c r="A184" s="30"/>
      <c r="B184" s="31"/>
      <c r="C184" s="33"/>
      <c r="D184" s="34" t="s">
        <v>278</v>
      </c>
      <c r="E184" s="64">
        <v>13.72</v>
      </c>
      <c r="F184" s="65" t="s">
        <v>350</v>
      </c>
    </row>
    <row r="185" spans="1:6">
      <c r="A185" s="30"/>
      <c r="B185" s="31"/>
      <c r="C185" s="256" t="s">
        <v>284</v>
      </c>
      <c r="D185" s="257"/>
      <c r="E185" s="32"/>
    </row>
    <row r="186" spans="1:6">
      <c r="A186" s="30"/>
      <c r="B186" s="31"/>
      <c r="C186" s="33"/>
      <c r="D186" s="34" t="s">
        <v>281</v>
      </c>
      <c r="E186" s="66">
        <v>15</v>
      </c>
      <c r="F186" s="65" t="s">
        <v>350</v>
      </c>
    </row>
    <row r="187" spans="1:6">
      <c r="A187" s="30"/>
      <c r="B187" s="31"/>
      <c r="C187" s="33"/>
      <c r="D187" s="34" t="s">
        <v>315</v>
      </c>
      <c r="E187" s="66">
        <v>105</v>
      </c>
      <c r="F187" s="65" t="s">
        <v>350</v>
      </c>
    </row>
    <row r="188" spans="1:6" ht="27.75" customHeight="1">
      <c r="A188" s="28" t="s">
        <v>316</v>
      </c>
      <c r="B188" s="258" t="s">
        <v>353</v>
      </c>
      <c r="C188" s="259"/>
      <c r="D188" s="260"/>
      <c r="E188" s="29"/>
    </row>
    <row r="189" spans="1:6">
      <c r="A189" s="30"/>
      <c r="B189" s="31"/>
      <c r="C189" s="256" t="s">
        <v>280</v>
      </c>
      <c r="D189" s="257"/>
      <c r="E189" s="32"/>
    </row>
    <row r="190" spans="1:6">
      <c r="A190" s="30"/>
      <c r="B190" s="31"/>
      <c r="C190" s="33"/>
      <c r="D190" s="34" t="s">
        <v>315</v>
      </c>
      <c r="E190" s="66">
        <v>254</v>
      </c>
      <c r="F190" s="65" t="s">
        <v>350</v>
      </c>
    </row>
    <row r="191" spans="1:6">
      <c r="A191" s="30"/>
      <c r="B191" s="31"/>
      <c r="C191" s="33"/>
      <c r="D191" s="34" t="s">
        <v>283</v>
      </c>
      <c r="E191" s="64">
        <v>79.75</v>
      </c>
      <c r="F191" s="65" t="s">
        <v>350</v>
      </c>
    </row>
    <row r="192" spans="1:6">
      <c r="A192" s="30"/>
      <c r="B192" s="31"/>
      <c r="C192" s="33"/>
      <c r="D192" s="34" t="s">
        <v>278</v>
      </c>
      <c r="E192" s="64">
        <v>0</v>
      </c>
      <c r="F192" s="65" t="s">
        <v>350</v>
      </c>
    </row>
    <row r="193" spans="1:6">
      <c r="A193" s="30"/>
      <c r="B193" s="31"/>
      <c r="C193" s="256" t="s">
        <v>284</v>
      </c>
      <c r="D193" s="257"/>
      <c r="E193" s="32"/>
    </row>
    <row r="194" spans="1:6">
      <c r="A194" s="30"/>
      <c r="B194" s="31"/>
      <c r="C194" s="33"/>
      <c r="D194" s="34" t="s">
        <v>281</v>
      </c>
      <c r="E194" s="66">
        <v>1</v>
      </c>
      <c r="F194" s="65" t="s">
        <v>350</v>
      </c>
    </row>
    <row r="195" spans="1:6">
      <c r="A195" s="30"/>
      <c r="B195" s="31"/>
      <c r="C195" s="33"/>
      <c r="D195" s="34" t="s">
        <v>315</v>
      </c>
      <c r="E195" s="66">
        <v>28</v>
      </c>
      <c r="F195" s="65" t="s">
        <v>350</v>
      </c>
    </row>
    <row r="196" spans="1:6">
      <c r="A196" s="28" t="s">
        <v>317</v>
      </c>
      <c r="B196" s="258" t="s">
        <v>318</v>
      </c>
      <c r="C196" s="259"/>
      <c r="D196" s="260"/>
      <c r="E196" s="29"/>
    </row>
    <row r="197" spans="1:6">
      <c r="A197" s="30"/>
      <c r="B197" s="31"/>
      <c r="C197" s="256" t="s">
        <v>280</v>
      </c>
      <c r="D197" s="257"/>
      <c r="E197" s="32"/>
    </row>
    <row r="198" spans="1:6">
      <c r="A198" s="30"/>
      <c r="B198" s="31"/>
      <c r="C198" s="33"/>
      <c r="D198" s="34" t="s">
        <v>320</v>
      </c>
      <c r="E198" s="66">
        <v>1</v>
      </c>
      <c r="F198" s="65" t="s">
        <v>350</v>
      </c>
    </row>
    <row r="199" spans="1:6">
      <c r="A199" s="30"/>
      <c r="B199" s="31"/>
      <c r="C199" s="33"/>
      <c r="D199" s="34" t="s">
        <v>319</v>
      </c>
      <c r="E199" s="66">
        <v>27</v>
      </c>
      <c r="F199" s="65" t="s">
        <v>350</v>
      </c>
    </row>
    <row r="200" spans="1:6">
      <c r="A200" s="30"/>
      <c r="B200" s="31"/>
      <c r="C200" s="33"/>
      <c r="D200" s="34" t="s">
        <v>283</v>
      </c>
      <c r="E200" s="64">
        <v>1.1100000000000001</v>
      </c>
      <c r="F200" s="65" t="s">
        <v>350</v>
      </c>
    </row>
    <row r="201" spans="1:6">
      <c r="A201" s="30"/>
      <c r="B201" s="31"/>
      <c r="C201" s="33"/>
      <c r="D201" s="34" t="s">
        <v>278</v>
      </c>
      <c r="E201" s="64">
        <v>1.1499999999999999</v>
      </c>
      <c r="F201" s="65" t="s">
        <v>350</v>
      </c>
    </row>
    <row r="202" spans="1:6">
      <c r="A202" s="30"/>
      <c r="B202" s="31"/>
      <c r="C202" s="256" t="s">
        <v>284</v>
      </c>
      <c r="D202" s="257"/>
      <c r="E202" s="32"/>
    </row>
    <row r="203" spans="1:6">
      <c r="A203" s="30"/>
      <c r="B203" s="31"/>
      <c r="C203" s="33"/>
      <c r="D203" s="34" t="s">
        <v>321</v>
      </c>
      <c r="E203" s="66"/>
      <c r="F203" s="65" t="s">
        <v>350</v>
      </c>
    </row>
    <row r="204" spans="1:6">
      <c r="A204" s="30"/>
      <c r="B204" s="31"/>
      <c r="C204" s="33"/>
      <c r="D204" s="34" t="s">
        <v>319</v>
      </c>
      <c r="E204" s="66"/>
      <c r="F204" s="65" t="s">
        <v>350</v>
      </c>
    </row>
    <row r="205" spans="1:6" ht="84" customHeight="1">
      <c r="A205" s="28" t="s">
        <v>322</v>
      </c>
      <c r="B205" s="258" t="s">
        <v>323</v>
      </c>
      <c r="C205" s="259"/>
      <c r="D205" s="260"/>
      <c r="E205" s="29"/>
    </row>
    <row r="206" spans="1:6">
      <c r="A206" s="30"/>
      <c r="B206" s="31"/>
      <c r="C206" s="256" t="s">
        <v>280</v>
      </c>
      <c r="D206" s="257"/>
      <c r="E206" s="32"/>
    </row>
    <row r="207" spans="1:6">
      <c r="A207" s="30"/>
      <c r="B207" s="31"/>
      <c r="C207" s="33"/>
      <c r="D207" s="34" t="s">
        <v>315</v>
      </c>
      <c r="E207" s="66">
        <v>281</v>
      </c>
      <c r="F207" s="65" t="s">
        <v>350</v>
      </c>
    </row>
    <row r="208" spans="1:6">
      <c r="A208" s="30"/>
      <c r="B208" s="31"/>
      <c r="C208" s="33"/>
      <c r="D208" s="34" t="s">
        <v>283</v>
      </c>
      <c r="E208" s="64">
        <v>17.489999999999998</v>
      </c>
      <c r="F208" s="65" t="s">
        <v>350</v>
      </c>
    </row>
    <row r="209" spans="1:6">
      <c r="A209" s="30"/>
      <c r="B209" s="31"/>
      <c r="C209" s="33"/>
      <c r="D209" s="34" t="s">
        <v>278</v>
      </c>
      <c r="E209" s="64">
        <v>2.04</v>
      </c>
      <c r="F209" s="65" t="s">
        <v>350</v>
      </c>
    </row>
    <row r="210" spans="1:6">
      <c r="A210" s="30"/>
      <c r="B210" s="31"/>
      <c r="C210" s="256" t="s">
        <v>284</v>
      </c>
      <c r="D210" s="257"/>
      <c r="E210" s="32"/>
    </row>
    <row r="211" spans="1:6">
      <c r="A211" s="30"/>
      <c r="B211" s="31"/>
      <c r="C211" s="33"/>
      <c r="D211" s="34" t="s">
        <v>281</v>
      </c>
      <c r="E211" s="66">
        <v>3</v>
      </c>
      <c r="F211" s="65" t="s">
        <v>350</v>
      </c>
    </row>
    <row r="212" spans="1:6">
      <c r="A212" s="30"/>
      <c r="B212" s="31"/>
      <c r="C212" s="33"/>
      <c r="D212" s="34" t="s">
        <v>315</v>
      </c>
      <c r="E212" s="66">
        <v>36</v>
      </c>
      <c r="F212" s="65" t="s">
        <v>350</v>
      </c>
    </row>
    <row r="213" spans="1:6">
      <c r="A213" s="14" t="s">
        <v>397</v>
      </c>
      <c r="B213" s="245" t="s">
        <v>324</v>
      </c>
      <c r="C213" s="246"/>
      <c r="D213" s="247"/>
      <c r="E213" s="21"/>
    </row>
    <row r="214" spans="1:6">
      <c r="A214" s="16"/>
      <c r="B214" s="17"/>
      <c r="C214" s="248" t="s">
        <v>280</v>
      </c>
      <c r="D214" s="249"/>
      <c r="E214" s="20"/>
    </row>
    <row r="215" spans="1:6">
      <c r="A215" s="16"/>
      <c r="B215" s="17"/>
      <c r="C215" s="18"/>
      <c r="D215" s="19" t="s">
        <v>281</v>
      </c>
      <c r="E215" s="66">
        <v>7</v>
      </c>
      <c r="F215" s="65" t="s">
        <v>350</v>
      </c>
    </row>
    <row r="216" spans="1:6">
      <c r="A216" s="16"/>
      <c r="B216" s="17"/>
      <c r="C216" s="18"/>
      <c r="D216" s="19" t="s">
        <v>283</v>
      </c>
      <c r="E216" s="64">
        <v>61.19</v>
      </c>
      <c r="F216" s="65" t="s">
        <v>350</v>
      </c>
    </row>
    <row r="217" spans="1:6">
      <c r="A217" s="16"/>
      <c r="B217" s="17"/>
      <c r="C217" s="18"/>
      <c r="D217" s="19" t="s">
        <v>278</v>
      </c>
      <c r="E217" s="64">
        <v>5</v>
      </c>
      <c r="F217" s="65" t="s">
        <v>350</v>
      </c>
    </row>
    <row r="218" spans="1:6" hidden="1">
      <c r="A218" s="16"/>
      <c r="B218" s="17"/>
      <c r="C218" s="248" t="s">
        <v>284</v>
      </c>
      <c r="D218" s="249"/>
      <c r="E218" s="20"/>
    </row>
    <row r="219" spans="1:6" hidden="1">
      <c r="A219" s="16"/>
      <c r="B219" s="17"/>
      <c r="C219" s="18"/>
      <c r="D219" s="19" t="s">
        <v>281</v>
      </c>
      <c r="E219" s="64"/>
      <c r="F219" s="65" t="s">
        <v>350</v>
      </c>
    </row>
    <row r="220" spans="1:6" hidden="1">
      <c r="A220" s="16"/>
      <c r="B220" s="17"/>
      <c r="C220" s="18"/>
      <c r="D220" s="19" t="s">
        <v>285</v>
      </c>
      <c r="E220" s="64"/>
      <c r="F220" s="65" t="s">
        <v>350</v>
      </c>
    </row>
    <row r="221" spans="1:6" hidden="1">
      <c r="A221" s="14" t="s">
        <v>325</v>
      </c>
      <c r="B221" s="245" t="s">
        <v>326</v>
      </c>
      <c r="C221" s="246"/>
      <c r="D221" s="247"/>
      <c r="E221" s="21"/>
    </row>
    <row r="222" spans="1:6" hidden="1">
      <c r="A222" s="16"/>
      <c r="B222" s="17"/>
      <c r="C222" s="248" t="s">
        <v>280</v>
      </c>
      <c r="D222" s="249"/>
      <c r="E222" s="20"/>
    </row>
    <row r="223" spans="1:6" hidden="1">
      <c r="A223" s="16"/>
      <c r="B223" s="17"/>
      <c r="C223" s="18"/>
      <c r="D223" s="19" t="s">
        <v>281</v>
      </c>
      <c r="E223" s="20"/>
    </row>
    <row r="224" spans="1:6" hidden="1">
      <c r="A224" s="16"/>
      <c r="B224" s="17"/>
      <c r="C224" s="18"/>
      <c r="D224" s="19" t="s">
        <v>285</v>
      </c>
      <c r="E224" s="20"/>
    </row>
    <row r="225" spans="1:5" hidden="1">
      <c r="A225" s="16"/>
      <c r="B225" s="17"/>
      <c r="C225" s="18"/>
      <c r="D225" s="19" t="s">
        <v>283</v>
      </c>
      <c r="E225" s="22"/>
    </row>
    <row r="226" spans="1:5" hidden="1">
      <c r="A226" s="16"/>
      <c r="B226" s="17"/>
      <c r="C226" s="18"/>
      <c r="D226" s="19" t="s">
        <v>278</v>
      </c>
      <c r="E226" s="22"/>
    </row>
    <row r="227" spans="1:5" hidden="1">
      <c r="A227" s="16"/>
      <c r="B227" s="17"/>
      <c r="C227" s="248" t="s">
        <v>284</v>
      </c>
      <c r="D227" s="249"/>
      <c r="E227" s="20"/>
    </row>
    <row r="228" spans="1:5" hidden="1">
      <c r="A228" s="16"/>
      <c r="B228" s="17"/>
      <c r="C228" s="18"/>
      <c r="D228" s="19" t="s">
        <v>281</v>
      </c>
      <c r="E228" s="20"/>
    </row>
    <row r="229" spans="1:5" hidden="1">
      <c r="A229" s="16"/>
      <c r="B229" s="17"/>
      <c r="C229" s="18"/>
      <c r="D229" s="19" t="s">
        <v>285</v>
      </c>
      <c r="E229" s="20"/>
    </row>
    <row r="230" spans="1:5" hidden="1">
      <c r="A230" s="14" t="s">
        <v>327</v>
      </c>
      <c r="B230" s="245" t="s">
        <v>328</v>
      </c>
      <c r="C230" s="246"/>
      <c r="D230" s="247"/>
      <c r="E230" s="21"/>
    </row>
    <row r="231" spans="1:5" hidden="1">
      <c r="A231" s="16"/>
      <c r="B231" s="17"/>
      <c r="C231" s="248" t="s">
        <v>280</v>
      </c>
      <c r="D231" s="249"/>
      <c r="E231" s="20"/>
    </row>
    <row r="232" spans="1:5" hidden="1">
      <c r="A232" s="16"/>
      <c r="B232" s="17"/>
      <c r="C232" s="18"/>
      <c r="D232" s="19" t="s">
        <v>281</v>
      </c>
      <c r="E232" s="20"/>
    </row>
    <row r="233" spans="1:5" hidden="1">
      <c r="A233" s="16"/>
      <c r="B233" s="17"/>
      <c r="C233" s="18"/>
      <c r="D233" s="19" t="s">
        <v>285</v>
      </c>
      <c r="E233" s="20"/>
    </row>
    <row r="234" spans="1:5" hidden="1">
      <c r="A234" s="16"/>
      <c r="B234" s="17"/>
      <c r="C234" s="18"/>
      <c r="D234" s="19" t="s">
        <v>283</v>
      </c>
      <c r="E234" s="22"/>
    </row>
    <row r="235" spans="1:5" hidden="1">
      <c r="A235" s="16"/>
      <c r="B235" s="17"/>
      <c r="C235" s="18"/>
      <c r="D235" s="19" t="s">
        <v>278</v>
      </c>
      <c r="E235" s="22"/>
    </row>
    <row r="236" spans="1:5" hidden="1">
      <c r="A236" s="16"/>
      <c r="B236" s="17"/>
      <c r="C236" s="248" t="s">
        <v>284</v>
      </c>
      <c r="D236" s="249"/>
      <c r="E236" s="20"/>
    </row>
    <row r="237" spans="1:5" hidden="1">
      <c r="A237" s="16"/>
      <c r="B237" s="17"/>
      <c r="C237" s="18"/>
      <c r="D237" s="19" t="s">
        <v>281</v>
      </c>
      <c r="E237" s="20"/>
    </row>
    <row r="238" spans="1:5" hidden="1">
      <c r="A238" s="16"/>
      <c r="B238" s="17"/>
      <c r="C238" s="18"/>
      <c r="D238" s="19" t="s">
        <v>285</v>
      </c>
      <c r="E238" s="20"/>
    </row>
    <row r="239" spans="1:5">
      <c r="A239" s="14" t="s">
        <v>329</v>
      </c>
      <c r="B239" s="261" t="s">
        <v>330</v>
      </c>
      <c r="C239" s="262"/>
      <c r="D239" s="263"/>
      <c r="E239" s="26"/>
    </row>
    <row r="240" spans="1:5" hidden="1">
      <c r="A240" s="16"/>
      <c r="B240" s="17"/>
      <c r="C240" s="248" t="s">
        <v>280</v>
      </c>
      <c r="D240" s="249"/>
      <c r="E240" s="35"/>
    </row>
    <row r="241" spans="1:6" ht="24" hidden="1">
      <c r="A241" s="16"/>
      <c r="B241" s="17"/>
      <c r="C241" s="18"/>
      <c r="D241" s="19" t="s">
        <v>331</v>
      </c>
      <c r="E241" s="67"/>
      <c r="F241" s="65" t="s">
        <v>350</v>
      </c>
    </row>
    <row r="242" spans="1:6" ht="24" hidden="1">
      <c r="A242" s="16"/>
      <c r="B242" s="17"/>
      <c r="C242" s="18"/>
      <c r="D242" s="19" t="s">
        <v>332</v>
      </c>
      <c r="E242" s="67"/>
      <c r="F242" s="65" t="s">
        <v>350</v>
      </c>
    </row>
    <row r="243" spans="1:6" hidden="1">
      <c r="A243" s="16"/>
      <c r="B243" s="17"/>
      <c r="C243" s="18"/>
      <c r="D243" s="19" t="s">
        <v>283</v>
      </c>
      <c r="E243" s="68"/>
      <c r="F243" s="65" t="s">
        <v>350</v>
      </c>
    </row>
    <row r="244" spans="1:6" hidden="1">
      <c r="A244" s="16"/>
      <c r="B244" s="17"/>
      <c r="C244" s="18"/>
      <c r="D244" s="19" t="s">
        <v>278</v>
      </c>
      <c r="E244" s="68"/>
      <c r="F244" s="65" t="s">
        <v>350</v>
      </c>
    </row>
    <row r="245" spans="1:6">
      <c r="A245" s="16"/>
      <c r="B245" s="17"/>
      <c r="C245" s="248" t="s">
        <v>284</v>
      </c>
      <c r="D245" s="249"/>
      <c r="E245" s="36"/>
    </row>
    <row r="246" spans="1:6" ht="24">
      <c r="A246" s="16"/>
      <c r="B246" s="17"/>
      <c r="C246" s="18"/>
      <c r="D246" s="19" t="s">
        <v>333</v>
      </c>
      <c r="E246" s="69">
        <v>3</v>
      </c>
      <c r="F246" s="65" t="s">
        <v>350</v>
      </c>
    </row>
    <row r="247" spans="1:6" ht="24">
      <c r="A247" s="16"/>
      <c r="B247" s="17"/>
      <c r="C247" s="18"/>
      <c r="D247" s="19" t="s">
        <v>334</v>
      </c>
      <c r="E247" s="69">
        <v>33</v>
      </c>
      <c r="F247" s="65" t="s">
        <v>350</v>
      </c>
    </row>
    <row r="248" spans="1:6">
      <c r="A248" s="14" t="s">
        <v>335</v>
      </c>
      <c r="B248" s="245" t="s">
        <v>336</v>
      </c>
      <c r="C248" s="246"/>
      <c r="D248" s="247"/>
      <c r="E248" s="21"/>
    </row>
    <row r="249" spans="1:6">
      <c r="A249" s="16"/>
      <c r="B249" s="17"/>
      <c r="C249" s="248" t="s">
        <v>280</v>
      </c>
      <c r="D249" s="249"/>
      <c r="E249" s="20"/>
    </row>
    <row r="250" spans="1:6">
      <c r="A250" s="16"/>
      <c r="B250" s="17"/>
      <c r="C250" s="18"/>
      <c r="D250" s="19" t="s">
        <v>281</v>
      </c>
      <c r="E250" s="66">
        <v>1</v>
      </c>
      <c r="F250" s="65" t="s">
        <v>350</v>
      </c>
    </row>
    <row r="251" spans="1:6">
      <c r="A251" s="16"/>
      <c r="B251" s="17"/>
      <c r="C251" s="18"/>
      <c r="D251" s="19" t="s">
        <v>285</v>
      </c>
      <c r="E251" s="66">
        <v>8958</v>
      </c>
      <c r="F251" s="65" t="s">
        <v>350</v>
      </c>
    </row>
    <row r="252" spans="1:6">
      <c r="A252" s="16"/>
      <c r="B252" s="17"/>
      <c r="C252" s="18"/>
      <c r="D252" s="19" t="s">
        <v>283</v>
      </c>
      <c r="E252" s="64">
        <v>44.23</v>
      </c>
      <c r="F252" s="65" t="s">
        <v>350</v>
      </c>
    </row>
    <row r="253" spans="1:6">
      <c r="A253" s="16"/>
      <c r="B253" s="17"/>
      <c r="C253" s="18"/>
      <c r="D253" s="19" t="s">
        <v>278</v>
      </c>
      <c r="E253" s="64">
        <v>6.44</v>
      </c>
      <c r="F253" s="65" t="s">
        <v>350</v>
      </c>
    </row>
    <row r="254" spans="1:6" hidden="1">
      <c r="A254" s="16"/>
      <c r="B254" s="37"/>
      <c r="C254" s="266" t="s">
        <v>284</v>
      </c>
      <c r="D254" s="267"/>
      <c r="E254" s="38"/>
    </row>
    <row r="255" spans="1:6" hidden="1">
      <c r="A255" s="16"/>
      <c r="B255" s="17"/>
      <c r="C255" s="18"/>
      <c r="D255" s="19" t="s">
        <v>281</v>
      </c>
      <c r="E255" s="64"/>
      <c r="F255" s="65" t="s">
        <v>350</v>
      </c>
    </row>
    <row r="256" spans="1:6" hidden="1">
      <c r="A256" s="16"/>
      <c r="B256" s="17"/>
      <c r="C256" s="18"/>
      <c r="D256" s="19" t="s">
        <v>285</v>
      </c>
      <c r="E256" s="64"/>
      <c r="F256" s="65" t="s">
        <v>350</v>
      </c>
    </row>
    <row r="257" spans="1:6">
      <c r="A257" s="14" t="s">
        <v>337</v>
      </c>
      <c r="B257" s="245" t="s">
        <v>338</v>
      </c>
      <c r="C257" s="246"/>
      <c r="D257" s="247"/>
      <c r="E257" s="21"/>
    </row>
    <row r="258" spans="1:6">
      <c r="A258" s="16"/>
      <c r="B258" s="17"/>
      <c r="C258" s="248" t="s">
        <v>280</v>
      </c>
      <c r="D258" s="249"/>
      <c r="E258" s="20"/>
    </row>
    <row r="259" spans="1:6">
      <c r="A259" s="16"/>
      <c r="B259" s="17"/>
      <c r="C259" s="18"/>
      <c r="D259" s="19" t="s">
        <v>281</v>
      </c>
      <c r="E259" s="66">
        <v>1</v>
      </c>
      <c r="F259" s="65" t="s">
        <v>350</v>
      </c>
    </row>
    <row r="260" spans="1:6">
      <c r="A260" s="16"/>
      <c r="B260" s="17"/>
      <c r="C260" s="18"/>
      <c r="D260" s="19" t="s">
        <v>283</v>
      </c>
      <c r="E260" s="64">
        <v>11.7</v>
      </c>
      <c r="F260" s="65" t="s">
        <v>350</v>
      </c>
    </row>
    <row r="261" spans="1:6">
      <c r="A261" s="16"/>
      <c r="B261" s="17"/>
      <c r="C261" s="18"/>
      <c r="D261" s="19" t="s">
        <v>278</v>
      </c>
      <c r="E261" s="64">
        <v>4</v>
      </c>
      <c r="F261" s="65" t="s">
        <v>350</v>
      </c>
    </row>
    <row r="262" spans="1:6" hidden="1">
      <c r="A262" s="16"/>
      <c r="B262" s="17"/>
      <c r="C262" s="248" t="s">
        <v>284</v>
      </c>
      <c r="D262" s="249"/>
      <c r="E262" s="20"/>
    </row>
    <row r="263" spans="1:6" hidden="1">
      <c r="A263" s="16"/>
      <c r="B263" s="17"/>
      <c r="C263" s="18"/>
      <c r="D263" s="19" t="s">
        <v>281</v>
      </c>
      <c r="E263" s="64"/>
      <c r="F263" s="65" t="s">
        <v>350</v>
      </c>
    </row>
    <row r="264" spans="1:6" hidden="1">
      <c r="A264" s="16"/>
      <c r="B264" s="17"/>
      <c r="C264" s="18"/>
      <c r="D264" s="19" t="s">
        <v>285</v>
      </c>
      <c r="E264" s="64"/>
      <c r="F264" s="65" t="s">
        <v>350</v>
      </c>
    </row>
    <row r="265" spans="1:6">
      <c r="A265" s="14" t="s">
        <v>339</v>
      </c>
      <c r="B265" s="245" t="s">
        <v>340</v>
      </c>
      <c r="C265" s="246"/>
      <c r="D265" s="247"/>
      <c r="E265" s="21"/>
    </row>
    <row r="266" spans="1:6" hidden="1">
      <c r="A266" s="16"/>
      <c r="B266" s="17"/>
      <c r="C266" s="248" t="s">
        <v>280</v>
      </c>
      <c r="D266" s="249"/>
      <c r="E266" s="20"/>
    </row>
    <row r="267" spans="1:6" hidden="1">
      <c r="A267" s="16"/>
      <c r="B267" s="17"/>
      <c r="C267" s="18"/>
      <c r="D267" s="19" t="s">
        <v>281</v>
      </c>
      <c r="E267" s="66"/>
      <c r="F267" s="65" t="s">
        <v>350</v>
      </c>
    </row>
    <row r="268" spans="1:6" hidden="1">
      <c r="A268" s="16"/>
      <c r="B268" s="17"/>
      <c r="C268" s="18"/>
      <c r="D268" s="19" t="s">
        <v>283</v>
      </c>
      <c r="E268" s="64"/>
      <c r="F268" s="65" t="s">
        <v>350</v>
      </c>
    </row>
    <row r="269" spans="1:6" hidden="1">
      <c r="A269" s="16"/>
      <c r="B269" s="17"/>
      <c r="C269" s="18"/>
      <c r="D269" s="19" t="s">
        <v>278</v>
      </c>
      <c r="E269" s="64"/>
      <c r="F269" s="65" t="s">
        <v>350</v>
      </c>
    </row>
    <row r="270" spans="1:6">
      <c r="A270" s="16"/>
      <c r="B270" s="17"/>
      <c r="C270" s="248" t="s">
        <v>284</v>
      </c>
      <c r="D270" s="249"/>
      <c r="E270" s="20"/>
    </row>
    <row r="271" spans="1:6">
      <c r="A271" s="16"/>
      <c r="B271" s="17"/>
      <c r="C271" s="18"/>
      <c r="D271" s="19" t="s">
        <v>281</v>
      </c>
      <c r="E271" s="66">
        <v>1</v>
      </c>
      <c r="F271" s="65" t="s">
        <v>350</v>
      </c>
    </row>
    <row r="272" spans="1:6">
      <c r="A272" s="16"/>
      <c r="B272" s="17"/>
      <c r="C272" s="18"/>
      <c r="D272" s="19" t="s">
        <v>285</v>
      </c>
      <c r="E272" s="66">
        <v>13</v>
      </c>
      <c r="F272" s="65" t="s">
        <v>350</v>
      </c>
    </row>
    <row r="273" spans="1:5" hidden="1">
      <c r="A273" s="14" t="s">
        <v>341</v>
      </c>
      <c r="B273" s="261" t="s">
        <v>342</v>
      </c>
      <c r="C273" s="262"/>
      <c r="D273" s="263"/>
      <c r="E273" s="26"/>
    </row>
    <row r="274" spans="1:5" hidden="1">
      <c r="A274" s="16"/>
      <c r="B274" s="17"/>
      <c r="C274" s="248" t="s">
        <v>280</v>
      </c>
      <c r="D274" s="249"/>
      <c r="E274" s="35"/>
    </row>
    <row r="275" spans="1:5" hidden="1">
      <c r="A275" s="16"/>
      <c r="B275" s="17"/>
      <c r="C275" s="18"/>
      <c r="D275" s="19" t="s">
        <v>281</v>
      </c>
      <c r="E275" s="42"/>
    </row>
    <row r="276" spans="1:5" hidden="1">
      <c r="A276" s="16"/>
      <c r="B276" s="17"/>
      <c r="C276" s="18"/>
      <c r="D276" s="19" t="s">
        <v>283</v>
      </c>
      <c r="E276" s="40"/>
    </row>
    <row r="277" spans="1:5" hidden="1">
      <c r="A277" s="16"/>
      <c r="B277" s="17"/>
      <c r="C277" s="18"/>
      <c r="D277" s="19" t="s">
        <v>278</v>
      </c>
      <c r="E277" s="40"/>
    </row>
    <row r="278" spans="1:5" hidden="1">
      <c r="A278" s="16"/>
      <c r="B278" s="17"/>
      <c r="C278" s="264" t="s">
        <v>284</v>
      </c>
      <c r="D278" s="265"/>
      <c r="E278" s="36"/>
    </row>
    <row r="279" spans="1:5" hidden="1">
      <c r="A279" s="16"/>
      <c r="B279" s="17"/>
      <c r="C279" s="18"/>
      <c r="D279" s="19" t="s">
        <v>281</v>
      </c>
      <c r="E279" s="41"/>
    </row>
    <row r="280" spans="1:5" hidden="1">
      <c r="A280" s="16"/>
      <c r="B280" s="17"/>
      <c r="C280" s="18"/>
      <c r="D280" s="19" t="s">
        <v>285</v>
      </c>
      <c r="E280" s="41"/>
    </row>
    <row r="281" spans="1:5" hidden="1">
      <c r="A281" s="14" t="s">
        <v>343</v>
      </c>
      <c r="B281" s="245" t="s">
        <v>344</v>
      </c>
      <c r="C281" s="246"/>
      <c r="D281" s="247"/>
      <c r="E281" s="21"/>
    </row>
    <row r="282" spans="1:5" hidden="1">
      <c r="A282" s="16"/>
      <c r="B282" s="17"/>
      <c r="C282" s="248" t="s">
        <v>280</v>
      </c>
      <c r="D282" s="249"/>
      <c r="E282" s="20"/>
    </row>
    <row r="283" spans="1:5" hidden="1">
      <c r="A283" s="16"/>
      <c r="B283" s="17"/>
      <c r="C283" s="18"/>
      <c r="D283" s="19" t="s">
        <v>281</v>
      </c>
      <c r="E283" s="20"/>
    </row>
    <row r="284" spans="1:5" hidden="1">
      <c r="A284" s="16"/>
      <c r="B284" s="17"/>
      <c r="C284" s="18"/>
      <c r="D284" s="19" t="s">
        <v>285</v>
      </c>
      <c r="E284" s="20"/>
    </row>
    <row r="285" spans="1:5" hidden="1">
      <c r="A285" s="16"/>
      <c r="B285" s="17"/>
      <c r="C285" s="18"/>
      <c r="D285" s="19" t="s">
        <v>283</v>
      </c>
      <c r="E285" s="22"/>
    </row>
    <row r="286" spans="1:5" hidden="1">
      <c r="A286" s="16"/>
      <c r="B286" s="17"/>
      <c r="C286" s="18"/>
      <c r="D286" s="19" t="s">
        <v>278</v>
      </c>
      <c r="E286" s="22"/>
    </row>
    <row r="287" spans="1:5" hidden="1">
      <c r="A287" s="16"/>
      <c r="B287" s="17"/>
      <c r="C287" s="248" t="s">
        <v>284</v>
      </c>
      <c r="D287" s="249"/>
      <c r="E287" s="20"/>
    </row>
    <row r="288" spans="1:5" hidden="1">
      <c r="A288" s="16"/>
      <c r="B288" s="17"/>
      <c r="C288" s="18"/>
      <c r="D288" s="19" t="s">
        <v>281</v>
      </c>
      <c r="E288" s="20"/>
    </row>
    <row r="289" spans="1:5" hidden="1">
      <c r="A289" s="16"/>
      <c r="B289" s="17"/>
      <c r="C289" s="18"/>
      <c r="D289" s="19" t="s">
        <v>285</v>
      </c>
      <c r="E289" s="20"/>
    </row>
    <row r="290" spans="1:5" hidden="1">
      <c r="A290" s="14" t="s">
        <v>345</v>
      </c>
      <c r="B290" s="245" t="s">
        <v>346</v>
      </c>
      <c r="C290" s="246"/>
      <c r="D290" s="247"/>
      <c r="E290" s="21"/>
    </row>
    <row r="291" spans="1:5" hidden="1">
      <c r="A291" s="16"/>
      <c r="B291" s="17"/>
      <c r="C291" s="248" t="s">
        <v>280</v>
      </c>
      <c r="D291" s="249"/>
      <c r="E291" s="20"/>
    </row>
    <row r="292" spans="1:5" hidden="1">
      <c r="A292" s="16"/>
      <c r="B292" s="17"/>
      <c r="C292" s="18"/>
      <c r="D292" s="19" t="s">
        <v>281</v>
      </c>
      <c r="E292" s="20"/>
    </row>
    <row r="293" spans="1:5" hidden="1">
      <c r="A293" s="16"/>
      <c r="B293" s="17"/>
      <c r="C293" s="18"/>
      <c r="D293" s="19" t="s">
        <v>285</v>
      </c>
      <c r="E293" s="20"/>
    </row>
    <row r="294" spans="1:5" hidden="1">
      <c r="A294" s="16"/>
      <c r="B294" s="17"/>
      <c r="C294" s="18"/>
      <c r="D294" s="19" t="s">
        <v>283</v>
      </c>
      <c r="E294" s="22"/>
    </row>
    <row r="295" spans="1:5" hidden="1">
      <c r="A295" s="16"/>
      <c r="B295" s="17"/>
      <c r="C295" s="18"/>
      <c r="D295" s="19" t="s">
        <v>278</v>
      </c>
      <c r="E295" s="22"/>
    </row>
    <row r="296" spans="1:5" hidden="1">
      <c r="A296" s="16"/>
      <c r="B296" s="17"/>
      <c r="C296" s="248" t="s">
        <v>284</v>
      </c>
      <c r="D296" s="249"/>
      <c r="E296" s="20"/>
    </row>
    <row r="297" spans="1:5" hidden="1">
      <c r="A297" s="16"/>
      <c r="B297" s="17"/>
      <c r="C297" s="18"/>
      <c r="D297" s="19" t="s">
        <v>281</v>
      </c>
      <c r="E297" s="21"/>
    </row>
    <row r="298" spans="1:5" hidden="1">
      <c r="A298" s="16"/>
      <c r="B298" s="17"/>
      <c r="C298" s="18"/>
      <c r="D298" s="19" t="s">
        <v>285</v>
      </c>
      <c r="E298" s="20"/>
    </row>
    <row r="299" spans="1:5" hidden="1">
      <c r="A299" s="14" t="s">
        <v>347</v>
      </c>
      <c r="B299" s="245" t="s">
        <v>348</v>
      </c>
      <c r="C299" s="246"/>
      <c r="D299" s="247"/>
      <c r="E299" s="20"/>
    </row>
    <row r="300" spans="1:5" hidden="1">
      <c r="A300" s="16"/>
      <c r="B300" s="17"/>
      <c r="C300" s="248" t="s">
        <v>280</v>
      </c>
      <c r="D300" s="249"/>
      <c r="E300" s="20"/>
    </row>
    <row r="301" spans="1:5" hidden="1">
      <c r="A301" s="16"/>
      <c r="B301" s="17"/>
      <c r="C301" s="18"/>
      <c r="D301" s="19" t="s">
        <v>281</v>
      </c>
      <c r="E301" s="22"/>
    </row>
    <row r="302" spans="1:5" hidden="1">
      <c r="A302" s="16"/>
      <c r="B302" s="17"/>
      <c r="C302" s="18"/>
      <c r="D302" s="19" t="s">
        <v>285</v>
      </c>
      <c r="E302" s="22"/>
    </row>
    <row r="303" spans="1:5" hidden="1">
      <c r="A303" s="16"/>
      <c r="B303" s="17"/>
      <c r="C303" s="18"/>
      <c r="D303" s="19" t="s">
        <v>283</v>
      </c>
      <c r="E303" s="20"/>
    </row>
    <row r="304" spans="1:5" hidden="1">
      <c r="A304" s="16"/>
      <c r="B304" s="17"/>
      <c r="C304" s="18"/>
      <c r="D304" s="19" t="s">
        <v>278</v>
      </c>
      <c r="E304" s="20"/>
    </row>
    <row r="305" spans="1:8" hidden="1">
      <c r="A305" s="16"/>
      <c r="B305" s="17"/>
      <c r="C305" s="248" t="s">
        <v>284</v>
      </c>
      <c r="D305" s="249"/>
      <c r="E305" s="20"/>
    </row>
    <row r="306" spans="1:8" hidden="1">
      <c r="A306" s="16"/>
      <c r="B306" s="17"/>
      <c r="C306" s="18"/>
      <c r="D306" s="19" t="s">
        <v>281</v>
      </c>
      <c r="E306" s="20"/>
    </row>
    <row r="307" spans="1:8" hidden="1">
      <c r="A307" s="39"/>
      <c r="B307" s="17"/>
      <c r="C307" s="18"/>
      <c r="D307" s="19" t="s">
        <v>285</v>
      </c>
      <c r="E307" s="20"/>
    </row>
    <row r="308" spans="1:8">
      <c r="A308" s="1"/>
      <c r="B308" s="1"/>
      <c r="C308" s="2"/>
      <c r="D308" s="2"/>
      <c r="E308" s="3"/>
    </row>
    <row r="309" spans="1:8">
      <c r="A309" s="3"/>
      <c r="B309" s="1"/>
      <c r="C309" s="2"/>
      <c r="D309" s="2"/>
      <c r="E309" s="3"/>
    </row>
    <row r="310" spans="1:8">
      <c r="A310" s="254" t="s">
        <v>417</v>
      </c>
      <c r="B310" s="254"/>
      <c r="C310" s="254"/>
      <c r="D310" s="254"/>
      <c r="E310" s="73">
        <v>29</v>
      </c>
    </row>
    <row r="313" spans="1:8">
      <c r="E313" s="216">
        <f>E20+E38+E47+E83+E101+E119+E216</f>
        <v>1077.45</v>
      </c>
      <c r="F313" s="216">
        <f>E252+E260</f>
        <v>55.929999999999993</v>
      </c>
      <c r="G313" s="216"/>
      <c r="H313" s="216">
        <f>SUM(E313:G313)</f>
        <v>1133.3800000000001</v>
      </c>
    </row>
    <row r="314" spans="1:8">
      <c r="E314" s="216">
        <f>E21+E39+E48+E84+E102+E120+E217+E179</f>
        <v>428.03999999999996</v>
      </c>
      <c r="F314" s="216">
        <f>E253+E261</f>
        <v>10.440000000000001</v>
      </c>
      <c r="G314" s="216">
        <v>28.42</v>
      </c>
      <c r="H314" s="216">
        <f>SUM(E314:G314)</f>
        <v>466.9</v>
      </c>
    </row>
    <row r="315" spans="1:8">
      <c r="H315" s="216">
        <f>SUM(H313:H314)</f>
        <v>1600.2800000000002</v>
      </c>
    </row>
    <row r="316" spans="1:8">
      <c r="E316" s="216"/>
    </row>
  </sheetData>
  <autoFilter ref="A12:E307" xr:uid="{00000000-0009-0000-0000-000002000000}"/>
  <mergeCells count="106">
    <mergeCell ref="B299:D299"/>
    <mergeCell ref="C300:D300"/>
    <mergeCell ref="C305:D305"/>
    <mergeCell ref="A310:D310"/>
    <mergeCell ref="B281:D281"/>
    <mergeCell ref="C282:D282"/>
    <mergeCell ref="C287:D287"/>
    <mergeCell ref="B290:D290"/>
    <mergeCell ref="C291:D291"/>
    <mergeCell ref="C296:D296"/>
    <mergeCell ref="C278:D278"/>
    <mergeCell ref="B248:D248"/>
    <mergeCell ref="C249:D249"/>
    <mergeCell ref="C254:D254"/>
    <mergeCell ref="B257:D257"/>
    <mergeCell ref="C258:D258"/>
    <mergeCell ref="C262:D262"/>
    <mergeCell ref="B265:D265"/>
    <mergeCell ref="C266:D266"/>
    <mergeCell ref="C270:D270"/>
    <mergeCell ref="B273:D273"/>
    <mergeCell ref="C274:D274"/>
    <mergeCell ref="C245:D245"/>
    <mergeCell ref="B213:D213"/>
    <mergeCell ref="C214:D214"/>
    <mergeCell ref="C218:D218"/>
    <mergeCell ref="B221:D221"/>
    <mergeCell ref="C222:D222"/>
    <mergeCell ref="C227:D227"/>
    <mergeCell ref="B230:D230"/>
    <mergeCell ref="C231:D231"/>
    <mergeCell ref="C236:D236"/>
    <mergeCell ref="B239:D239"/>
    <mergeCell ref="C240:D240"/>
    <mergeCell ref="C210:D210"/>
    <mergeCell ref="B180:D180"/>
    <mergeCell ref="C181:D181"/>
    <mergeCell ref="C185:D185"/>
    <mergeCell ref="B188:D188"/>
    <mergeCell ref="C189:D189"/>
    <mergeCell ref="C193:D193"/>
    <mergeCell ref="B196:D196"/>
    <mergeCell ref="C197:D197"/>
    <mergeCell ref="C202:D202"/>
    <mergeCell ref="B205:D205"/>
    <mergeCell ref="C206:D206"/>
    <mergeCell ref="B142:D142"/>
    <mergeCell ref="C98:D98"/>
    <mergeCell ref="C103:D103"/>
    <mergeCell ref="B115:D115"/>
    <mergeCell ref="C116:D116"/>
    <mergeCell ref="C121:D121"/>
    <mergeCell ref="B124:D124"/>
    <mergeCell ref="C139:D139"/>
    <mergeCell ref="C178:D178"/>
    <mergeCell ref="C143:D143"/>
    <mergeCell ref="C148:D148"/>
    <mergeCell ref="B151:D151"/>
    <mergeCell ref="C152:D152"/>
    <mergeCell ref="C157:D157"/>
    <mergeCell ref="B160:D160"/>
    <mergeCell ref="C161:D161"/>
    <mergeCell ref="C166:D166"/>
    <mergeCell ref="B169:D169"/>
    <mergeCell ref="C170:D170"/>
    <mergeCell ref="C174:D174"/>
    <mergeCell ref="A4:E4"/>
    <mergeCell ref="A7:E7"/>
    <mergeCell ref="A9:E9"/>
    <mergeCell ref="A10:E10"/>
    <mergeCell ref="B13:D13"/>
    <mergeCell ref="C49:D49"/>
    <mergeCell ref="B16:D16"/>
    <mergeCell ref="C17:D17"/>
    <mergeCell ref="C22:D22"/>
    <mergeCell ref="B25:D25"/>
    <mergeCell ref="C26:D26"/>
    <mergeCell ref="C31:D31"/>
    <mergeCell ref="B34:D34"/>
    <mergeCell ref="C35:D35"/>
    <mergeCell ref="C40:D40"/>
    <mergeCell ref="B43:D43"/>
    <mergeCell ref="C44:D44"/>
    <mergeCell ref="B70:D70"/>
    <mergeCell ref="C71:D71"/>
    <mergeCell ref="C76:D76"/>
    <mergeCell ref="B133:D133"/>
    <mergeCell ref="C134:D134"/>
    <mergeCell ref="B106:D106"/>
    <mergeCell ref="C107:D107"/>
    <mergeCell ref="C112:D112"/>
    <mergeCell ref="B14:D14"/>
    <mergeCell ref="B52:D52"/>
    <mergeCell ref="C53:D53"/>
    <mergeCell ref="C58:D58"/>
    <mergeCell ref="C62:D62"/>
    <mergeCell ref="C67:D67"/>
    <mergeCell ref="B97:D97"/>
    <mergeCell ref="B79:D79"/>
    <mergeCell ref="C80:D80"/>
    <mergeCell ref="C85:D85"/>
    <mergeCell ref="B88:D88"/>
    <mergeCell ref="C89:D89"/>
    <mergeCell ref="C94:D94"/>
    <mergeCell ref="C125:D125"/>
    <mergeCell ref="C130:D130"/>
  </mergeCells>
  <pageMargins left="0.70866141732283472" right="0.70866141732283472" top="0.74803149606299213" bottom="0.74803149606299213" header="0.31496062992125984" footer="0.31496062992125984"/>
  <pageSetup paperSize="9" scale="90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4</vt:i4>
      </vt:variant>
    </vt:vector>
  </HeadingPairs>
  <TitlesOfParts>
    <vt:vector size="6" baseType="lpstr">
      <vt:lpstr>EDUKACJA - część opisowa</vt:lpstr>
      <vt:lpstr>Liczba uczniów i inne</vt:lpstr>
      <vt:lpstr>'EDUKACJA - część opisowa'!Obszar_wydruku</vt:lpstr>
      <vt:lpstr>'Liczba uczniów i inne'!Obszar_wydruku</vt:lpstr>
      <vt:lpstr>'EDUKACJA - część opisowa'!Tytuły_wydruku</vt:lpstr>
      <vt:lpstr>'Liczba uczniów i inne'!Tytuły_wydruku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2013-05-02T09:03:49Z</dcterms:created>
  <dcterms:modified xsi:type="dcterms:W3CDTF">2026-02-24T14:27:43Z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Sprawozdanie za 2022 rok – edukacja (część opisowa, liczba uczniów i inne dane, mierniki) - wzór.xlsx</vt:lpwstr>
  </property>
</Properties>
</file>