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Planowanie\Sprawozdanie opisowe za 2025 - Rada\"/>
    </mc:Choice>
  </mc:AlternateContent>
  <xr:revisionPtr revIDLastSave="0" documentId="13_ncr:1_{9373987C-4D7D-49DE-955F-9C84B4878B59}" xr6:coauthVersionLast="47" xr6:coauthVersionMax="47" xr10:uidLastSave="{00000000-0000-0000-0000-000000000000}"/>
  <bookViews>
    <workbookView xWindow="-28920" yWindow="-120" windowWidth="29040" windowHeight="15720" xr2:uid="{B979C7D6-D284-432C-9BCA-9F03E151A3E0}"/>
  </bookViews>
  <sheets>
    <sheet name="nazwa dzielnicy" sheetId="1" r:id="rId1"/>
  </sheets>
  <definedNames>
    <definedName name="_xlnm.Print_Area" localSheetId="0">'nazwa dzielnicy'!$A$1:$H$254</definedName>
    <definedName name="_xlnm.Print_Titles" localSheetId="0">'nazwa dzielnicy'!$9:$9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1" l="1"/>
  <c r="G124" i="1"/>
  <c r="G153" i="1" l="1"/>
  <c r="G164" i="1"/>
  <c r="G158" i="1" l="1"/>
  <c r="G160" i="1"/>
  <c r="G64" i="1"/>
  <c r="G49" i="1"/>
  <c r="G44" i="1" l="1"/>
  <c r="F118" i="1" l="1"/>
  <c r="G131" i="1" l="1"/>
  <c r="G128" i="1" s="1"/>
  <c r="G135" i="1" l="1"/>
  <c r="F135" i="1"/>
  <c r="G231" i="1" l="1"/>
  <c r="F231" i="1"/>
  <c r="F64" i="1" l="1"/>
  <c r="F49" i="1"/>
  <c r="F174" i="1" l="1"/>
  <c r="H172" i="1" l="1"/>
  <c r="G122" i="1"/>
  <c r="G118" i="1" l="1"/>
  <c r="G251" i="1"/>
  <c r="G246" i="1" s="1"/>
  <c r="G24" i="1" s="1"/>
  <c r="F251" i="1"/>
  <c r="F246" i="1" s="1"/>
  <c r="G240" i="1"/>
  <c r="F240" i="1"/>
  <c r="F223" i="1" s="1"/>
  <c r="G228" i="1"/>
  <c r="G208" i="1"/>
  <c r="H208" i="1" s="1"/>
  <c r="G200" i="1"/>
  <c r="H200" i="1" s="1"/>
  <c r="H181" i="1"/>
  <c r="H177" i="1"/>
  <c r="G174" i="1"/>
  <c r="G166" i="1"/>
  <c r="F166" i="1"/>
  <c r="G162" i="1"/>
  <c r="F162" i="1"/>
  <c r="F149" i="1"/>
  <c r="H146" i="1"/>
  <c r="H144" i="1"/>
  <c r="H112" i="1"/>
  <c r="H110" i="1"/>
  <c r="H108" i="1"/>
  <c r="G104" i="1"/>
  <c r="F104" i="1"/>
  <c r="H90" i="1"/>
  <c r="H84" i="1"/>
  <c r="H80" i="1"/>
  <c r="H74" i="1"/>
  <c r="H68" i="1"/>
  <c r="F44" i="1"/>
  <c r="H60" i="1"/>
  <c r="H54" i="1"/>
  <c r="H174" i="1" l="1"/>
  <c r="G223" i="1"/>
  <c r="H240" i="1"/>
  <c r="F195" i="1"/>
  <c r="H166" i="1"/>
  <c r="H162" i="1"/>
  <c r="G195" i="1"/>
  <c r="G115" i="1"/>
  <c r="F115" i="1"/>
  <c r="F98" i="1" s="1"/>
  <c r="H64" i="1"/>
  <c r="H246" i="1"/>
  <c r="F24" i="1"/>
  <c r="H24" i="1" s="1"/>
  <c r="H104" i="1"/>
  <c r="H228" i="1"/>
  <c r="H251" i="1"/>
  <c r="H49" i="1"/>
  <c r="H115" i="1" l="1"/>
  <c r="F15" i="1"/>
  <c r="G15" i="1"/>
  <c r="H223" i="1"/>
  <c r="F38" i="1"/>
  <c r="H44" i="1"/>
  <c r="H195" i="1"/>
  <c r="F225" i="1"/>
  <c r="F210" i="1"/>
  <c r="F202" i="1"/>
  <c r="F191" i="1"/>
  <c r="F22" i="1"/>
  <c r="G210" i="1"/>
  <c r="G202" i="1"/>
  <c r="G191" i="1"/>
  <c r="G22" i="1"/>
  <c r="G19" i="1" s="1"/>
  <c r="G225" i="1"/>
  <c r="H15" i="1" l="1"/>
  <c r="F40" i="1"/>
  <c r="F17" i="1"/>
  <c r="F13" i="1" s="1"/>
  <c r="F34" i="1"/>
  <c r="F46" i="1" s="1"/>
  <c r="G23" i="1"/>
  <c r="G25" i="1"/>
  <c r="G248" i="1"/>
  <c r="G197" i="1"/>
  <c r="F248" i="1"/>
  <c r="F197" i="1"/>
  <c r="H191" i="1"/>
  <c r="F19" i="1"/>
  <c r="H22" i="1"/>
  <c r="F101" i="1" l="1"/>
  <c r="F32" i="1"/>
  <c r="F193" i="1" s="1"/>
  <c r="F36" i="1"/>
  <c r="H19" i="1"/>
  <c r="F25" i="1"/>
  <c r="F23" i="1"/>
  <c r="F16" i="1" l="1"/>
  <c r="F11" i="1"/>
  <c r="F18" i="1"/>
  <c r="F20" i="1" l="1"/>
  <c r="F12" i="1"/>
  <c r="F14" i="1"/>
  <c r="G149" i="1" l="1"/>
  <c r="G98" i="1" l="1"/>
  <c r="H149" i="1"/>
  <c r="G38" i="1" l="1"/>
  <c r="G40" i="1" s="1"/>
  <c r="G17" i="1"/>
  <c r="G13" i="1" s="1"/>
  <c r="H98" i="1"/>
  <c r="G34" i="1" l="1"/>
  <c r="G32" i="1" s="1"/>
  <c r="G36" i="1" s="1"/>
  <c r="H38" i="1"/>
  <c r="H17" i="1"/>
  <c r="G18" i="1"/>
  <c r="G16" i="1"/>
  <c r="H13" i="1"/>
  <c r="G11" i="1"/>
  <c r="G193" i="1" l="1"/>
  <c r="H32" i="1"/>
  <c r="G46" i="1"/>
  <c r="H34" i="1"/>
  <c r="G101" i="1"/>
  <c r="G12" i="1"/>
  <c r="G14" i="1"/>
  <c r="G20" i="1"/>
  <c r="H11" i="1"/>
</calcChain>
</file>

<file path=xl/sharedStrings.xml><?xml version="1.0" encoding="utf-8"?>
<sst xmlns="http://schemas.openxmlformats.org/spreadsheetml/2006/main" count="253" uniqueCount="188">
  <si>
    <t>2.</t>
  </si>
  <si>
    <t>PLAN</t>
  </si>
  <si>
    <t>WYKONANIE</t>
  </si>
  <si>
    <t xml:space="preserve">WSKAŹNIK </t>
  </si>
  <si>
    <t>DOCHODY DZIELNICY OGÓŁEM</t>
  </si>
  <si>
    <t>1.</t>
  </si>
  <si>
    <t>DOCHODY BIEŻĄCE</t>
  </si>
  <si>
    <t>w tym:</t>
  </si>
  <si>
    <t xml:space="preserve">Dochody z mienia </t>
  </si>
  <si>
    <t>Pozostałe dochody</t>
  </si>
  <si>
    <t xml:space="preserve">DOCHODY MAJĄTKOWE </t>
  </si>
  <si>
    <t>Dochody własne majątkowe</t>
  </si>
  <si>
    <t>Dotacje celowe, środki z Unii Europejskiej i z innych źródeł otrzymane na inwestycje</t>
  </si>
  <si>
    <t>Opis wykonania planu dochodów dzielnicy za 2025 r.</t>
  </si>
  <si>
    <t>Program budżetowy</t>
  </si>
  <si>
    <t>Rozdział</t>
  </si>
  <si>
    <t>Paragraf</t>
  </si>
  <si>
    <t>LP.</t>
  </si>
  <si>
    <t>WYSZCZEGÓLNIENIE</t>
  </si>
  <si>
    <t xml:space="preserve">PLAN </t>
  </si>
  <si>
    <t>MSTWD_MSTW</t>
  </si>
  <si>
    <t>MSTWDWB</t>
  </si>
  <si>
    <t>Struktura</t>
  </si>
  <si>
    <t>DOCHODY WŁASNE BIEŻĄCE</t>
  </si>
  <si>
    <t>z tego:</t>
  </si>
  <si>
    <t>I</t>
  </si>
  <si>
    <t>MSTWDWB/5</t>
  </si>
  <si>
    <t>II</t>
  </si>
  <si>
    <t>Dochody z mienia (100%)</t>
  </si>
  <si>
    <t>0920</t>
  </si>
  <si>
    <t>MSTWDWB/5/UW</t>
  </si>
  <si>
    <t>0550</t>
  </si>
  <si>
    <t>Opłaty za użytkowanie wieczyste nieruchomości</t>
  </si>
  <si>
    <t>DWB/5/UW/RW</t>
  </si>
  <si>
    <t xml:space="preserve">Opłaty roczne za użytkowanie wieczyste </t>
  </si>
  <si>
    <t>Wysokość stawek procentowych opłat rocznych z tytułu użytkowania wieczystego jest uzależniona od określonego w umowie celu, na jaki nieruchomość gruntowa została oddana i wynosi od 0,3% do 3% ceny nieruchomości gruntowej.</t>
  </si>
  <si>
    <t>DWB/5/ZS</t>
  </si>
  <si>
    <t>0470</t>
  </si>
  <si>
    <t>Opłaty za trwały zarząd, użytkowanie i służebności</t>
  </si>
  <si>
    <t>Zasady obciążania nieruchomości uregulowane są w uchwale Nr XXVIII/534/2004 Rady Miasta Stołecznego Warszawy z dnia 15 kwietnia 2004 r. (z późn. zm.) w sprawie zasad nabywania, zbywania i obciążania nieruchomości m.st. Warszawy oraz ich wydzierżawiania lub najmu na okres dłuższy niż trzy lata.</t>
  </si>
  <si>
    <t>MSTWDWB/5/ND</t>
  </si>
  <si>
    <t>0750</t>
  </si>
  <si>
    <t>Dochody z najmu i dzierżawy mienia</t>
  </si>
  <si>
    <t>DWB/5/ND/MI</t>
  </si>
  <si>
    <t xml:space="preserve">Wpływy z czynszu za mieszkania komunalne </t>
  </si>
  <si>
    <t>Zasady wynajmowania lokali wchodzących w skład mieszkaniowego zasobu zostały uregulowane w uchwale nr XXIII/669/2019 Rady m.st. Warszawy z dnia 5 grudnia 2019 r.( z późn. zm.) oraz w uchwale nr XLVII/1459/2021 Rady m.st. Warszawy z dnia 15 kwietnia 2021 r. w sprawie Wieloletniego Programu Gospodarowania Mieszkaniowym Zasobem m.st. Warszawy na lata 2021 - 2025, w tym Programu Mieszkaniowego m.st. Warszawy.
Stawki czynszu obowiązujące w 2025 r. zostały ustalone Zarządzeniem Nr 1667/2024 Prezydenta m.st. Warszawy z dnia 14 października 2024 r. w sprawie ustalenia stawek czynszu za 1 m² powierzchni użytkowej w lokalach mieszkalnych wchodzących w skład mieszkaniowego zasobu miasta stołecznego Warszawy.</t>
  </si>
  <si>
    <t>DWB/5/ND/LU</t>
  </si>
  <si>
    <t xml:space="preserve">Wpływy z najmu lokali użytkowych </t>
  </si>
  <si>
    <t>Zasady wynajmowania lokali użytkowych wchodzących w skład zasobu zostały uregulowane w uchwale nr XXIII/663/2019 Rady Miasta Stołecznego Warszawy z 5 grudnia 2019 r. (z późn. zm.) w sprawie zasad najmu lokali użytkowych oraz zarządzeniem nr 136/2020 Prezydenta Miasta Stołecznego Warszawy z dnia 5 lutego 2020 r. (z późn. zm.) w sprawie zasad najmu lokali użytkowych.
Stawki czynszu są ustalane w drodze konkursu, przetargu lub negocjacji stron (dot. określonej grupy lokali).</t>
  </si>
  <si>
    <t>DWB/5/ND/NG</t>
  </si>
  <si>
    <t xml:space="preserve">Wpływy z najmu garaży  </t>
  </si>
  <si>
    <t>DWB/5/ND/DG</t>
  </si>
  <si>
    <t xml:space="preserve">Wpływy z dzierżawy gruntów </t>
  </si>
  <si>
    <t>Zasady dzierżawy gruntu zostały uregulowane w Zarządzeniu Nr 811/2017  (z późn. zm.) z 5 maja 2017 r. w sprawie zasad wydzierżawiania na okres do trzech lat nieruchomości m.st. Warszawy i nieruchomości Skarbu Państwa, dla których organem reprezentującym właściciela jest Prezydent Miasta Stołecznego Warszawy,  Zarządzeniu Nr 3356/2006 z 30 marca 2006 r. (z późn. zm.) w sprawie wydzierżawiania na okres powyżej trzech lat, nieruchomości Skarbu Państwa, dla których organem reprezentującym właściciela jest Prezydent m. st. Warszawy oraz Zarządzeniu Nr 3357/2006 z 30 marca 2006 r. (z późn. zm.) w sprawie zasad wydzierżawiania na okres powyżej trzech lat  nieruchomości miasta stołecznego Warszawy.</t>
  </si>
  <si>
    <t>DWB/5/ND/PO</t>
  </si>
  <si>
    <t>Pozostałe dochody z najmu i dzierżawy</t>
  </si>
  <si>
    <t>- z tytułu udostępnienia gruntów stanowiących własność m.st. Warszawy w celu realizacji lub modernizacji podziemnych inwestycji liniowych</t>
  </si>
  <si>
    <t>- wynagrodzenie z tytułu bezumownego korzystania z nieruchomości</t>
  </si>
  <si>
    <t>MSTWDWB/6</t>
  </si>
  <si>
    <t>III</t>
  </si>
  <si>
    <t>Struktura dochodów</t>
  </si>
  <si>
    <t>DWB/6/MP/PO</t>
  </si>
  <si>
    <t>Mandaty i kary pieniężne</t>
  </si>
  <si>
    <t>z tego pozostałe mandaty i kary pieniężne:</t>
  </si>
  <si>
    <t>0580</t>
  </si>
  <si>
    <t>od osób prawnych:</t>
  </si>
  <si>
    <t>0570</t>
  </si>
  <si>
    <t>od osób fizycznych:</t>
  </si>
  <si>
    <t>0950</t>
  </si>
  <si>
    <t>wpływy z tytułu kar i odszkodowań od osób fizycznych i prawnych wynikające z umów:</t>
  </si>
  <si>
    <t>MSTWDWB/6/RO</t>
  </si>
  <si>
    <t>Wpływy z różnych opłat</t>
  </si>
  <si>
    <t>DWB/6/RO/PO</t>
  </si>
  <si>
    <t>• Pozostałe wpływy z różnych opłat</t>
  </si>
  <si>
    <t>0640</t>
  </si>
  <si>
    <t>Wpływy z tytułu kosztów egzekucyjnych, opłaty komorniczej i kosztów upomnień</t>
  </si>
  <si>
    <t>• zwrot kosztów zastępstwa adwokackiego w postępowaniu egzekucji komorniczej</t>
  </si>
  <si>
    <t xml:space="preserve">• zwrot kosztów upomnień </t>
  </si>
  <si>
    <t>• zwrot kosztów egzekucji komorniczej (zaliczki komorniczej; niewykorzystanej zaliczki zapłaconej za wszczęcie egzekucji komorniczej)</t>
  </si>
  <si>
    <t>0690</t>
  </si>
  <si>
    <t>DWB/6/RO/IN</t>
  </si>
  <si>
    <t>Wpłaty od inwestorów inwestycji drogowych</t>
  </si>
  <si>
    <t>Dochody z tytułu wpłat od inwestorów inwestycji niedrogowych z przeznaczeniem na realizację zadań inwestycyjnych pn.:</t>
  </si>
  <si>
    <t>Plan</t>
  </si>
  <si>
    <t>Wykonanie</t>
  </si>
  <si>
    <t>DWB/6/RO/PD</t>
  </si>
  <si>
    <t>0620</t>
  </si>
  <si>
    <t>Wpływy z opłat za zajęcie pasa drogowego</t>
  </si>
  <si>
    <t xml:space="preserve">Opłaty za zajęcie pasa drogowego zostały określone w uchwale Nr XXXI/666/2004 Rady m.st. Warszawy z dnia 27 maja 2004 roku (z późn. zm.) w sprawie wysokości stawek opłat za zajęcie pasa drogowego dróg publicznych na obszarze m.st. Warszawy […]. </t>
  </si>
  <si>
    <t>DWB/6/OD</t>
  </si>
  <si>
    <t>0900</t>
  </si>
  <si>
    <t>Odsetki od dotacji pobranych w nadmiernej wysokości</t>
  </si>
  <si>
    <t>DWB/6/PO</t>
  </si>
  <si>
    <t>Pozostałe odsetki</t>
  </si>
  <si>
    <t>DWB/6/RD</t>
  </si>
  <si>
    <t>Wpływy z różnych dochodów</t>
  </si>
  <si>
    <t>0940</t>
  </si>
  <si>
    <t>Wpływy z rozliczeń/zwrotów z lat ubiegłych</t>
  </si>
  <si>
    <t>0970</t>
  </si>
  <si>
    <t>• zwrot kosztów zastępstwa procesowego</t>
  </si>
  <si>
    <t>• zwrot kosztów sądowych</t>
  </si>
  <si>
    <t>• zwrot kosztów procesów sądowych prowadzonych przez urząd dzielnicy</t>
  </si>
  <si>
    <t>• zwrot nienależnie pobranych innych świadczeń</t>
  </si>
  <si>
    <t>• odszkodowanie z tytułu bezumownego korzystania z nieruchomości (bez VAT)</t>
  </si>
  <si>
    <t>DWB/6/WA</t>
  </si>
  <si>
    <t>Wpływy z tytułu zwrotu podatku VAT</t>
  </si>
  <si>
    <t>DWB/6/ZD</t>
  </si>
  <si>
    <t>Zwroty dotacji</t>
  </si>
  <si>
    <t>2910</t>
  </si>
  <si>
    <t xml:space="preserve">Wpływy z tytułu zwrotów dotacji oraz płatności wykorzystanych niezgodnie z przeznaczeniem lub wykorzystanych z naruszeniem procedur, pobranych nienależnie lub w nadmiernej wysokości. </t>
  </si>
  <si>
    <t>2950</t>
  </si>
  <si>
    <t>Wpływy z tytułu zwrotów niewykorzystanych dotacji oraz płatności.</t>
  </si>
  <si>
    <t>DWB/6/WW</t>
  </si>
  <si>
    <t>2980</t>
  </si>
  <si>
    <t>Wpływy do wyjaśnienia</t>
  </si>
  <si>
    <t>MSTWDWB/6/WU</t>
  </si>
  <si>
    <t>0830</t>
  </si>
  <si>
    <t>Wpływy z usług</t>
  </si>
  <si>
    <t>DWB/6/WU/ME</t>
  </si>
  <si>
    <t>Wpływy z usług - zwrot odpłatności za media</t>
  </si>
  <si>
    <t>DWB/6/WU/PO</t>
  </si>
  <si>
    <t>Wpływy z usług - pozostałe</t>
  </si>
  <si>
    <t>• odpłatność za zajęcia opiekuńcze w czasie trwania akcji "Zima w mieście" i "Lato w mieście"</t>
  </si>
  <si>
    <t>MSTWDM</t>
  </si>
  <si>
    <t>DOCHODY MAJĄTKOWE</t>
  </si>
  <si>
    <t>MSTWDWM</t>
  </si>
  <si>
    <t>DOCHODY WŁASNE MAJĄTKOWE  (100%)</t>
  </si>
  <si>
    <t>DWM/3</t>
  </si>
  <si>
    <t>0870</t>
  </si>
  <si>
    <t>Wpływy ze sprzedaży składników majątkowych</t>
  </si>
  <si>
    <t>z tego wpływy ze sprzedaży następujących składników majątkowych:</t>
  </si>
  <si>
    <t>MSTWDWM/4</t>
  </si>
  <si>
    <t>0760</t>
  </si>
  <si>
    <t xml:space="preserve">Wpływy z przekształcenia prawa użytkowania wieczystego w prawo własności  </t>
  </si>
  <si>
    <t>Poziom wykonania planu dochodów wynika z trwającego procesu przekształcenia prawa użytkowania wieczystego w prawo własności zgodnie z ustawą z dnia 20 lipca 2018 r. o przekształceniu prawa użytkowania wieczystego gruntów zabudowanych na cele mieszkaniowe w prawo własności tych gruntów.</t>
  </si>
  <si>
    <t>Opłaty wnoszone na podstawie ustawy z dnia 29 lipca 2005 r. o przekształceniu prawa użytkowania wieczystego w prawo własności nieruchomości:</t>
  </si>
  <si>
    <t>DWM/4/PU</t>
  </si>
  <si>
    <t>Wpływy z opłaty za przekształcenie użytkowania wieczystego w prawo własności</t>
  </si>
  <si>
    <t>Opłaty wnoszone na podstawie ustawy z dnia 20 lipca 2018 r. o przekształceniu prawa użytkowania wieczystego gruntów zabudowanych na cele mieszkaniowe w prawo własności tych gruntów:</t>
  </si>
  <si>
    <t>DWM/4/OR</t>
  </si>
  <si>
    <t>Wpływy z rocznej opłaty przekształceniowej</t>
  </si>
  <si>
    <t>DWM/4/OJ</t>
  </si>
  <si>
    <t>Wpływy z opłaty jednorazowej za przekształcenie użytkowania wieczystego w prawo własności</t>
  </si>
  <si>
    <t>MSTWDWM/1</t>
  </si>
  <si>
    <t xml:space="preserve">Wpływy ze sprzedaży lokali i nieruchomości  </t>
  </si>
  <si>
    <t>DWM/1/NG</t>
  </si>
  <si>
    <t>0770</t>
  </si>
  <si>
    <t>Wpływy ze sprzedaży nieruchomości gruntowych</t>
  </si>
  <si>
    <t>Wpływy wynikające ze sprzedaży zrealizowanych w 2025 r.</t>
  </si>
  <si>
    <t>Liczba umów sprzedaży podpisanych w 2025 r.</t>
  </si>
  <si>
    <t>adres nieruchomości nr 1</t>
  </si>
  <si>
    <r>
      <t>powierzchnia [m</t>
    </r>
    <r>
      <rPr>
        <vertAlign val="superscript"/>
        <sz val="6"/>
        <rFont val="Arial CE"/>
        <charset val="238"/>
      </rPr>
      <t>2</t>
    </r>
    <r>
      <rPr>
        <sz val="6"/>
        <rFont val="Arial CE"/>
        <charset val="238"/>
      </rPr>
      <t>]</t>
    </r>
  </si>
  <si>
    <t>DWM/1/LM</t>
  </si>
  <si>
    <t xml:space="preserve">Wpływy ze sprzedaży lokali mieszkalnych  </t>
  </si>
  <si>
    <t>Liczba lokali mieszkalnych sprzedanych w 2025 r.</t>
  </si>
  <si>
    <t>DZM/4</t>
  </si>
  <si>
    <t>6290</t>
  </si>
  <si>
    <t>Dotacje celowe, środki z Unii Europejskiej i z innych źródeł otrzymane na inwestycje (100%)</t>
  </si>
  <si>
    <t>Środki na inwestycje pozyskane z innych źródeł</t>
  </si>
  <si>
    <t>Środki przeznaczone na zadania inwestycyjne - rozliczenia z deweloperami:</t>
  </si>
  <si>
    <t>DE/18/0002</t>
  </si>
  <si>
    <t>0630</t>
  </si>
  <si>
    <t>• zwrot udzielonej bonifikaty udzielonej przy sprzedaży lokalu mieszkalnego przed terminem</t>
  </si>
  <si>
    <t>Wpływy z tytułu opłat i kosztów sądowych oraz innych opłat uiszczanych na rzecz Skarbu Państwa z tytułu postępowania sądowego i prokuratorskiego</t>
  </si>
  <si>
    <t>DZIELNICA: ŻOLIBORZ</t>
  </si>
  <si>
    <t>Poziom realizacji planu dochodów wynika z wyższych stawek najmu w wyniku prowadzonych negocjacji, wynajecia pustostanów użytkowych oraz skutecznej procedury windykacyjnej</t>
  </si>
  <si>
    <t>Poziom realizacji planu dochodów wynika z wysokiej waloryzacji (wysoki poziom wskaźnika inflalcji za 2024 r. stanowiący podstawę waloryzacji czynszu za 2025 r.) oraz zawarcia nowych umów dla części gruntów pozostających wcześniej w bezumownym użytkowaniu.</t>
  </si>
  <si>
    <t>• z tytułu niedotrzymania warunków lub nieterminowej realizacji umów zawartych z urzędem</t>
  </si>
  <si>
    <t>Poziom realizacji planu dochodów wynika z bieżących wpłat świadczeń od najemców lokali mieszkalnych i użytkowych za media komunalne i odbiór odpadów oraz z wyższych niż zakładano wpływów z tytułu co, ccw, zw, kanalizacji i prowadzonej windykacji</t>
  </si>
  <si>
    <t>Poziom realizacji planu dochodów wynika z naliczonych oraz wyegzekwowanych opłat za bezumowne korzystanie gruntów m.st. Waszawy, a także z wyższego niż zakładano zapotrzebowania na udostępnienie gruntów miejskich w celu realizacji inwestycji liniowych.</t>
  </si>
  <si>
    <t>ul. Dembińskiego</t>
  </si>
  <si>
    <t>DE/18/0001</t>
  </si>
  <si>
    <t xml:space="preserve"> • Na podstawie podpisanej Umowy Nr 1/2025 z Imar Investment sp. z o.o. w sprawie udziału Inwestora w nakładach na inwestycję drogową ul. Ficowskiego oraz na podstawie art.16 ustawy z dnia 21.03.1985 r. o drogach publicznych, firma Imar Investment sp z o.o. wpłaciła kwotę partycypacji </t>
  </si>
  <si>
    <t>• sprzedaż samochodu służbowego Toyota Proace</t>
  </si>
  <si>
    <t>• sprzedaż notebooka pracownikowi przechodzącemu na emeryturę</t>
  </si>
  <si>
    <t>• odpłatność za  usługi opiekuńcze i specjalistyczne usługi opiekuńcze</t>
  </si>
  <si>
    <t>• odpłatność za posiłki w jadłodajni</t>
  </si>
  <si>
    <t>• odpłatność za posiłki i usługi w ośrodkach wsparcia</t>
  </si>
  <si>
    <t>Poziom realizacji planu dochodów wynika z faktu podwyższenia stawki bazowej czynszu oraz ze skutecznej procedury windykacyjnej (wysyłanie wezwań do zapłaty, podpisywanie porozumień ratalnych).</t>
  </si>
  <si>
    <t>Poziom realizacji planu dochodów wynika z:  
- wyższych wpływów z odpłatności za usługi opiekuńcze i specjalistyczne usługi opiekuńcze w związku ze wzrostem liczby świadczeniobiorców oraz osób zobowiązanych do ponoszenia odpłatności - wykonanie jest na poziomie 139,7 % planu,
- wyższych  wpływów z odpłatności za posiłki w jadłodajni w związku ze wzrostem liczby świadczeniobiorców  i osób zobowiązanych do ponoszenia odpłatności oraz ze  wzrostem ceny posiłku - wykonanie jest na poziomie 103,7 % planu,
- wyższych wpływów z odpłatności za posiłki i usługi w ośrodkach wsparcia w związku ze wzrostem liczby świadczeniobiorców, ceny posiłków oraz osób zobowiązanych do ponoszenia odpłatności - wykonanie jest na poziomie 136,5 % planu,
- ponoszenia przez rodziców opłat za pobyt dzieci w placówkach oświatowych podczas warszawskiej akcji "Zima w mieście" i "Lato w mieście" (30 zł za dzień pobytu dziecka w placówce podczas akcji "Zima w mieście" oraz 30 zł za dzień pobytu dziecka w placówce podczas akcji "Lato w mieście")</t>
  </si>
  <si>
    <t>Poziom realizacji planu dochodów wynika z wyższych stawek najmu w wyniku prowadzonych negocjacji, wynajęcia pustostanów garażowych oraz ze skutecznych działań windykacyjnych.</t>
  </si>
  <si>
    <t xml:space="preserve">Dochody z tytułu użytkowania wieczystego nieruchomości pozyskano z opłat rocznych od osób fizycznych/prawnych m. in. za nieruchomości przeznaczone na cele: usługowe, na realizację urządzeń infrastruktury technicznej i innych celów publicznych oraz zabudowane garażami. 
Poziom realizacji planu dochodów wynika z: 
1. aktualizacji wysokości opłat rocznych z tytułu użytkowania wieczystego gruntów
2. orzeczeń Samorządowego Kolegium Odwoławczego na rzecz m.st. Warszawy
3. wpłaconych kwot zaległości w wysokości 538.370,81
</t>
  </si>
  <si>
    <t xml:space="preserve"> •Wykup gruntów pod budowę dróg gminnych 12 KD-D i 13 KD-D - rozliczenie z deweloperem (podatek należny od faktury 8/ŻOL/01/2025WBK wystawionej po uprawomocnieniu się decyzji ZRID Nr 1/ZOL/ZRID/2024 i 2/ZOL/ZRID/2024 udzielających zezwolenia na realizację inwestycji drogowej).</t>
  </si>
  <si>
    <t>Załącznik Nr 2</t>
  </si>
  <si>
    <t>Zarządu Dzielnicy Żoliborz</t>
  </si>
  <si>
    <t>m.st. Warszawy</t>
  </si>
  <si>
    <t>do Uchwały 718/2026</t>
  </si>
  <si>
    <t>z 24.02.2026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</si>
</sst>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6"/>
      <name val="Arial ce"/>
      <charset val="238"/>
    </font>
    <font>
      <sz val="6"/>
      <name val="Arial CE"/>
      <charset val="238"/>
    </font>
    <font>
      <u/>
      <sz val="6"/>
      <name val="Arial ce"/>
      <charset val="238"/>
    </font>
    <font>
      <vertAlign val="superscript"/>
      <sz val="6"/>
      <name val="Arial CE"/>
      <charset val="238"/>
    </font>
    <font>
      <strike/>
      <sz val="6"/>
      <name val="Arial CE"/>
      <charset val="238"/>
    </font>
    <font>
      <i/>
      <sz val="6"/>
      <name val="Arial CE"/>
      <charset val="238"/>
    </font>
    <font>
      <b/>
      <sz val="11"/>
      <name val="Aptos Narrow"/>
      <family val="2"/>
      <charset val="238"/>
      <scheme val="minor"/>
    </font>
    <font>
      <sz val="6"/>
      <name val="Tahoma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u/>
      <sz val="6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Verdana"/>
      <family val="2"/>
      <charset val="238"/>
    </font>
    <font>
      <sz val="12"/>
      <name val="Arial CE"/>
      <charset val="238"/>
    </font>
    <font>
      <sz val="11"/>
      <name val="Aptos Narrow"/>
      <family val="2"/>
      <charset val="238"/>
      <scheme val="minor"/>
    </font>
    <font>
      <sz val="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22"/>
      </patternFill>
    </fill>
    <fill>
      <patternFill patternType="solid">
        <fgColor theme="3" tint="0.89999084444715716"/>
        <bgColor indexed="22"/>
      </patternFill>
    </fill>
    <fill>
      <patternFill patternType="solid">
        <fgColor theme="3" tint="0.749992370372631"/>
        <bgColor indexed="22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4" fillId="0" borderId="0"/>
  </cellStyleXfs>
  <cellXfs count="13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0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0" fontId="3" fillId="0" borderId="0" xfId="1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0" fontId="2" fillId="0" borderId="0" xfId="0" applyNumberFormat="1" applyFont="1" applyAlignment="1">
      <alignment horizontal="right" vertical="center"/>
    </xf>
    <xf numFmtId="10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quotePrefix="1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horizontal="right" vertical="center"/>
    </xf>
    <xf numFmtId="3" fontId="7" fillId="0" borderId="0" xfId="0" applyNumberFormat="1" applyFont="1" applyAlignment="1">
      <alignment vertical="center" wrapText="1"/>
    </xf>
    <xf numFmtId="164" fontId="7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vertical="center" wrapText="1"/>
    </xf>
    <xf numFmtId="4" fontId="7" fillId="2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7" fillId="5" borderId="0" xfId="0" applyNumberFormat="1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2" fillId="0" borderId="0" xfId="0" applyNumberFormat="1" applyFont="1" applyAlignment="1">
      <alignment horizontal="right" vertical="center" wrapText="1"/>
    </xf>
    <xf numFmtId="0" fontId="9" fillId="0" borderId="0" xfId="0" quotePrefix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3" fontId="2" fillId="2" borderId="0" xfId="0" applyNumberFormat="1" applyFont="1" applyFill="1" applyAlignment="1">
      <alignment vertical="center" wrapText="1"/>
    </xf>
    <xf numFmtId="4" fontId="3" fillId="0" borderId="0" xfId="2" applyNumberFormat="1" applyFont="1" applyAlignment="1">
      <alignment vertical="center" wrapText="1"/>
    </xf>
    <xf numFmtId="4" fontId="3" fillId="0" borderId="0" xfId="0" applyNumberFormat="1" applyFont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4" fontId="3" fillId="0" borderId="0" xfId="0" quotePrefix="1" applyNumberFormat="1" applyFont="1" applyAlignment="1">
      <alignment vertical="center" wrapText="1"/>
    </xf>
    <xf numFmtId="3" fontId="2" fillId="6" borderId="0" xfId="0" applyNumberFormat="1" applyFont="1" applyFill="1" applyAlignment="1">
      <alignment vertical="center"/>
    </xf>
    <xf numFmtId="4" fontId="2" fillId="6" borderId="0" xfId="0" applyNumberFormat="1" applyFont="1" applyFill="1" applyAlignment="1">
      <alignment vertical="center"/>
    </xf>
    <xf numFmtId="164" fontId="2" fillId="6" borderId="0" xfId="1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3" fontId="2" fillId="8" borderId="0" xfId="0" applyNumberFormat="1" applyFont="1" applyFill="1" applyAlignment="1">
      <alignment vertical="center"/>
    </xf>
    <xf numFmtId="4" fontId="2" fillId="8" borderId="0" xfId="0" applyNumberFormat="1" applyFont="1" applyFill="1" applyAlignment="1">
      <alignment vertical="center"/>
    </xf>
    <xf numFmtId="164" fontId="2" fillId="8" borderId="0" xfId="1" applyNumberFormat="1" applyFont="1" applyFill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164" fontId="2" fillId="8" borderId="0" xfId="0" applyNumberFormat="1" applyFont="1" applyFill="1" applyAlignment="1">
      <alignment horizontal="center" vertical="center"/>
    </xf>
    <xf numFmtId="3" fontId="2" fillId="7" borderId="0" xfId="0" applyNumberFormat="1" applyFont="1" applyFill="1" applyAlignment="1">
      <alignment vertical="center"/>
    </xf>
    <xf numFmtId="4" fontId="2" fillId="7" borderId="0" xfId="0" applyNumberFormat="1" applyFont="1" applyFill="1" applyAlignment="1">
      <alignment vertical="center"/>
    </xf>
    <xf numFmtId="164" fontId="2" fillId="7" borderId="0" xfId="1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0" fontId="2" fillId="9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0" fontId="15" fillId="0" borderId="0" xfId="3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0" fontId="17" fillId="0" borderId="0" xfId="0" applyFont="1"/>
    <xf numFmtId="4" fontId="17" fillId="0" borderId="0" xfId="0" applyNumberFormat="1" applyFont="1"/>
    <xf numFmtId="0" fontId="7" fillId="0" borderId="0" xfId="0" quotePrefix="1" applyFont="1" applyAlignment="1">
      <alignment wrapText="1"/>
    </xf>
    <xf numFmtId="0" fontId="18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" fillId="8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 wrapText="1"/>
    </xf>
  </cellXfs>
  <cellStyles count="4">
    <cellStyle name="Normalny" xfId="0" builtinId="0"/>
    <cellStyle name="Normalny_MATRYCA_BJB 2" xfId="3" xr:uid="{B96031E9-CD37-4194-8844-0E6A2B3BB3A9}"/>
    <cellStyle name="Normalny_NAZWA DZIELNICY" xfId="2" xr:uid="{1C77C9A9-1E7C-4F76-9DA2-48C287A39E82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1F05-A18D-45A4-A642-6B3DBBA32290}">
  <sheetPr>
    <pageSetUpPr fitToPage="1"/>
  </sheetPr>
  <dimension ref="A1:I561"/>
  <sheetViews>
    <sheetView tabSelected="1" zoomScale="170" zoomScaleNormal="170" zoomScaleSheetLayoutView="120" workbookViewId="0">
      <selection activeCell="F8" sqref="F8"/>
    </sheetView>
  </sheetViews>
  <sheetFormatPr defaultRowHeight="15" x14ac:dyDescent="0.25"/>
  <cols>
    <col min="1" max="1" width="11.7109375" style="27" customWidth="1"/>
    <col min="2" max="2" width="9.140625" style="27"/>
    <col min="3" max="3" width="9.140625" style="28"/>
    <col min="4" max="4" width="3.7109375" style="16" customWidth="1"/>
    <col min="5" max="5" width="42" style="27" customWidth="1"/>
    <col min="6" max="7" width="12.7109375" style="27" customWidth="1"/>
    <col min="8" max="8" width="12.7109375" style="29" customWidth="1"/>
    <col min="9" max="9" width="19.85546875" style="118" customWidth="1"/>
    <col min="10" max="16384" width="9.140625" style="118"/>
  </cols>
  <sheetData>
    <row r="1" spans="1:9" x14ac:dyDescent="0.25">
      <c r="F1" s="114" t="s">
        <v>183</v>
      </c>
      <c r="G1" s="115"/>
      <c r="H1" s="116"/>
    </row>
    <row r="2" spans="1:9" x14ac:dyDescent="0.25">
      <c r="F2" s="117" t="s">
        <v>186</v>
      </c>
      <c r="G2" s="115"/>
      <c r="H2" s="116"/>
    </row>
    <row r="3" spans="1:9" x14ac:dyDescent="0.25">
      <c r="F3" s="117" t="s">
        <v>184</v>
      </c>
      <c r="G3" s="115"/>
      <c r="H3" s="116"/>
    </row>
    <row r="4" spans="1:9" x14ac:dyDescent="0.25">
      <c r="F4" s="117" t="s">
        <v>185</v>
      </c>
      <c r="G4" s="115"/>
      <c r="H4" s="116"/>
    </row>
    <row r="5" spans="1:9" x14ac:dyDescent="0.25">
      <c r="B5" s="1"/>
      <c r="C5" s="2"/>
      <c r="D5" s="1"/>
      <c r="E5" s="1"/>
      <c r="F5" s="117" t="s">
        <v>187</v>
      </c>
      <c r="G5" s="115"/>
      <c r="H5" s="116"/>
    </row>
    <row r="6" spans="1:9" x14ac:dyDescent="0.25">
      <c r="D6" s="1"/>
      <c r="E6" s="1"/>
      <c r="F6" s="1"/>
      <c r="G6" s="1"/>
      <c r="H6" s="3"/>
    </row>
    <row r="7" spans="1:9" x14ac:dyDescent="0.25">
      <c r="D7" s="110" t="s">
        <v>164</v>
      </c>
      <c r="E7" s="110"/>
      <c r="F7" s="1"/>
      <c r="G7" s="1"/>
      <c r="H7" s="3"/>
    </row>
    <row r="8" spans="1:9" x14ac:dyDescent="0.25">
      <c r="D8" s="1"/>
      <c r="E8" s="1"/>
      <c r="F8" s="1"/>
      <c r="G8" s="1"/>
      <c r="H8" s="3"/>
    </row>
    <row r="9" spans="1:9" x14ac:dyDescent="0.25">
      <c r="D9" s="1"/>
      <c r="E9" s="1"/>
      <c r="F9" s="4" t="s">
        <v>1</v>
      </c>
      <c r="G9" s="5" t="s">
        <v>2</v>
      </c>
      <c r="H9" s="6" t="s">
        <v>3</v>
      </c>
    </row>
    <row r="10" spans="1:9" x14ac:dyDescent="0.25">
      <c r="A10" s="7"/>
      <c r="B10" s="5"/>
      <c r="C10" s="2"/>
      <c r="D10" s="7"/>
      <c r="E10" s="8"/>
      <c r="F10" s="7"/>
      <c r="G10" s="9"/>
      <c r="H10" s="9"/>
    </row>
    <row r="11" spans="1:9" x14ac:dyDescent="0.25">
      <c r="A11" s="7"/>
      <c r="B11" s="7"/>
      <c r="C11" s="2"/>
      <c r="D11" s="7" t="s">
        <v>4</v>
      </c>
      <c r="E11" s="7"/>
      <c r="F11" s="10">
        <f>F13+F19</f>
        <v>45764495</v>
      </c>
      <c r="G11" s="11">
        <f>G13+G19</f>
        <v>48738289.129999995</v>
      </c>
      <c r="H11" s="12">
        <f>IF(F11&gt;0,G11/F11,"-")</f>
        <v>1.0649803768183173</v>
      </c>
    </row>
    <row r="12" spans="1:9" x14ac:dyDescent="0.25">
      <c r="A12" s="7"/>
      <c r="B12" s="7"/>
      <c r="C12" s="2"/>
      <c r="D12" s="7"/>
      <c r="E12" s="7"/>
      <c r="F12" s="13">
        <f>IF(F$11=0,"-",F11/F$11)</f>
        <v>1</v>
      </c>
      <c r="G12" s="13">
        <f>IF(G$11=0,"-",G11/G$11)</f>
        <v>1</v>
      </c>
      <c r="H12" s="14"/>
      <c r="I12" s="119"/>
    </row>
    <row r="13" spans="1:9" x14ac:dyDescent="0.25">
      <c r="A13" s="7"/>
      <c r="B13" s="7"/>
      <c r="C13" s="2"/>
      <c r="D13" s="5" t="s">
        <v>5</v>
      </c>
      <c r="E13" s="1" t="s">
        <v>6</v>
      </c>
      <c r="F13" s="10">
        <f>F15+F17</f>
        <v>41427557</v>
      </c>
      <c r="G13" s="11">
        <f>G15+G17</f>
        <v>45635529.269999996</v>
      </c>
      <c r="H13" s="12">
        <f>IF(F13&gt;0,G13/F13,"-")</f>
        <v>1.1015742316159265</v>
      </c>
    </row>
    <row r="14" spans="1:9" ht="9.75" customHeight="1" x14ac:dyDescent="0.25">
      <c r="A14" s="7"/>
      <c r="B14" s="7"/>
      <c r="C14" s="2"/>
      <c r="D14" s="5"/>
      <c r="E14" s="1"/>
      <c r="F14" s="13">
        <f>IF(F$11=0,"-",F13/F$11)</f>
        <v>0.90523356588988912</v>
      </c>
      <c r="G14" s="13">
        <f>IF(G$11=0,"-",G13/G$11)</f>
        <v>0.93633835090673811</v>
      </c>
      <c r="H14" s="12"/>
    </row>
    <row r="15" spans="1:9" x14ac:dyDescent="0.25">
      <c r="A15" s="7"/>
      <c r="B15" s="7"/>
      <c r="C15" s="2"/>
      <c r="E15" s="17" t="s">
        <v>8</v>
      </c>
      <c r="F15" s="18">
        <f>F44</f>
        <v>27506180</v>
      </c>
      <c r="G15" s="19">
        <f>G44</f>
        <v>29342812.27</v>
      </c>
      <c r="H15" s="20">
        <f>IF(F15&gt;0,G15/F15,"-")</f>
        <v>1.0667716225953585</v>
      </c>
    </row>
    <row r="16" spans="1:9" x14ac:dyDescent="0.25">
      <c r="A16" s="7"/>
      <c r="B16" s="7"/>
      <c r="C16" s="2"/>
      <c r="E16" s="21"/>
      <c r="F16" s="13">
        <f>IF(F$13=0,"-",F15/F$13)</f>
        <v>0.66395853368809554</v>
      </c>
      <c r="G16" s="13">
        <f>IF(G$13=0,"-",G15/G$13)</f>
        <v>0.64298174556922372</v>
      </c>
      <c r="H16" s="20"/>
    </row>
    <row r="17" spans="1:8" x14ac:dyDescent="0.25">
      <c r="A17" s="7"/>
      <c r="B17" s="7"/>
      <c r="C17" s="2"/>
      <c r="E17" s="17" t="s">
        <v>9</v>
      </c>
      <c r="F17" s="18">
        <f>F98</f>
        <v>13921377</v>
      </c>
      <c r="G17" s="19">
        <f>G98</f>
        <v>16292717</v>
      </c>
      <c r="H17" s="20">
        <f>IF(F17&gt;0,G17/F17,"-")</f>
        <v>1.1703380348079073</v>
      </c>
    </row>
    <row r="18" spans="1:8" x14ac:dyDescent="0.25">
      <c r="A18" s="7"/>
      <c r="B18" s="7"/>
      <c r="C18" s="2"/>
      <c r="E18" s="21"/>
      <c r="F18" s="13">
        <f>IF(F$13=0,"-",F17/F$13)</f>
        <v>0.3360414663119044</v>
      </c>
      <c r="G18" s="13">
        <f>IF(G$13=0,"-",G17/G$13)</f>
        <v>0.35701825443077634</v>
      </c>
      <c r="H18" s="20"/>
    </row>
    <row r="19" spans="1:8" x14ac:dyDescent="0.25">
      <c r="A19" s="7"/>
      <c r="B19" s="7"/>
      <c r="C19" s="2"/>
      <c r="D19" s="5" t="s">
        <v>0</v>
      </c>
      <c r="E19" s="1" t="s">
        <v>10</v>
      </c>
      <c r="F19" s="10">
        <f>F22+F24</f>
        <v>4336938</v>
      </c>
      <c r="G19" s="11">
        <f>G22+G24</f>
        <v>3102759.8600000003</v>
      </c>
      <c r="H19" s="12">
        <f>IF(F19&gt;0,G19/F19,"-")</f>
        <v>0.71542638147006032</v>
      </c>
    </row>
    <row r="20" spans="1:8" x14ac:dyDescent="0.25">
      <c r="A20" s="7"/>
      <c r="B20" s="7"/>
      <c r="C20" s="2"/>
      <c r="D20" s="5"/>
      <c r="E20" s="1"/>
      <c r="F20" s="13">
        <f>IF(F$11=0,"-",F19/F$11)</f>
        <v>9.4766434110110903E-2</v>
      </c>
      <c r="G20" s="13">
        <f>IF(G$11=0,"-",G19/G$11)</f>
        <v>6.3661649093261899E-2</v>
      </c>
      <c r="H20" s="12"/>
    </row>
    <row r="21" spans="1:8" x14ac:dyDescent="0.25">
      <c r="A21" s="7"/>
      <c r="B21" s="7"/>
      <c r="C21" s="2"/>
      <c r="D21" s="5"/>
      <c r="E21" s="15" t="s">
        <v>7</v>
      </c>
      <c r="F21" s="2"/>
      <c r="G21" s="8"/>
      <c r="H21" s="12"/>
    </row>
    <row r="22" spans="1:8" x14ac:dyDescent="0.25">
      <c r="A22" s="7"/>
      <c r="B22" s="7"/>
      <c r="C22" s="2"/>
      <c r="D22" s="5"/>
      <c r="E22" s="21" t="s">
        <v>11</v>
      </c>
      <c r="F22" s="18">
        <f>F195</f>
        <v>4336938</v>
      </c>
      <c r="G22" s="22">
        <f>G195</f>
        <v>3793733.41</v>
      </c>
      <c r="H22" s="20">
        <f>IF(F22&gt;0,G22/F22,"-")</f>
        <v>0.87474928394180418</v>
      </c>
    </row>
    <row r="23" spans="1:8" x14ac:dyDescent="0.25">
      <c r="A23" s="7"/>
      <c r="B23" s="7"/>
      <c r="C23" s="2"/>
      <c r="D23" s="5"/>
      <c r="E23" s="21"/>
      <c r="F23" s="13">
        <f>IF(F$19=0,"-",F22/F$19)</f>
        <v>1</v>
      </c>
      <c r="G23" s="13">
        <f>IF(G$19=0,"-",G22/G$19)</f>
        <v>1.2226964319436566</v>
      </c>
      <c r="H23" s="20"/>
    </row>
    <row r="24" spans="1:8" ht="16.5" x14ac:dyDescent="0.25">
      <c r="A24" s="7"/>
      <c r="B24" s="7"/>
      <c r="C24" s="2"/>
      <c r="D24" s="5"/>
      <c r="E24" s="23" t="s">
        <v>12</v>
      </c>
      <c r="F24" s="18">
        <f>F246</f>
        <v>0</v>
      </c>
      <c r="G24" s="22">
        <f>G246</f>
        <v>-690973.55</v>
      </c>
      <c r="H24" s="20" t="str">
        <f>IF(F24&gt;0,G24/F24,"-")</f>
        <v>-</v>
      </c>
    </row>
    <row r="25" spans="1:8" x14ac:dyDescent="0.25">
      <c r="A25" s="7"/>
      <c r="B25" s="7"/>
      <c r="C25" s="2"/>
      <c r="D25" s="5"/>
      <c r="E25" s="21"/>
      <c r="F25" s="13">
        <f>IF(F$19=0,"-",F24/F$19)</f>
        <v>0</v>
      </c>
      <c r="G25" s="13">
        <f>IF(G$19=0,"-",G24/G$19)</f>
        <v>-0.22269643194365676</v>
      </c>
      <c r="H25" s="20"/>
    </row>
    <row r="26" spans="1:8" ht="9.75" customHeight="1" x14ac:dyDescent="0.25">
      <c r="A26" s="7"/>
      <c r="B26" s="7"/>
      <c r="C26" s="2"/>
      <c r="D26" s="5"/>
      <c r="E26" s="1"/>
      <c r="F26" s="24"/>
      <c r="G26" s="24"/>
      <c r="H26" s="12"/>
    </row>
    <row r="27" spans="1:8" ht="9" customHeight="1" x14ac:dyDescent="0.25">
      <c r="A27" s="7"/>
      <c r="B27" s="7"/>
      <c r="C27" s="2"/>
      <c r="D27" s="7"/>
      <c r="E27" s="5"/>
      <c r="F27" s="7"/>
      <c r="G27" s="7"/>
      <c r="H27" s="25"/>
    </row>
    <row r="28" spans="1:8" x14ac:dyDescent="0.25">
      <c r="A28" s="7"/>
      <c r="B28" s="7"/>
      <c r="C28" s="2"/>
      <c r="D28" s="7" t="s">
        <v>13</v>
      </c>
      <c r="E28" s="7"/>
      <c r="F28" s="7"/>
      <c r="G28" s="7"/>
      <c r="H28" s="7"/>
    </row>
    <row r="29" spans="1:8" ht="7.5" customHeight="1" x14ac:dyDescent="0.25">
      <c r="A29" s="7"/>
      <c r="B29" s="7"/>
      <c r="C29" s="2"/>
      <c r="D29" s="7"/>
      <c r="E29" s="7"/>
      <c r="F29" s="7"/>
      <c r="G29" s="7"/>
      <c r="H29" s="7"/>
    </row>
    <row r="30" spans="1:8" ht="26.25" customHeight="1" x14ac:dyDescent="0.25">
      <c r="A30" s="16" t="s">
        <v>14</v>
      </c>
      <c r="B30" s="16" t="s">
        <v>15</v>
      </c>
      <c r="C30" s="16" t="s">
        <v>16</v>
      </c>
      <c r="D30" s="99" t="s">
        <v>17</v>
      </c>
      <c r="E30" s="99" t="s">
        <v>18</v>
      </c>
      <c r="F30" s="100" t="s">
        <v>19</v>
      </c>
      <c r="G30" s="100" t="s">
        <v>2</v>
      </c>
      <c r="H30" s="101" t="s">
        <v>3</v>
      </c>
    </row>
    <row r="31" spans="1:8" ht="7.5" customHeight="1" x14ac:dyDescent="0.25">
      <c r="A31" s="7"/>
      <c r="B31" s="7"/>
      <c r="C31" s="2"/>
      <c r="D31" s="5"/>
      <c r="E31" s="26"/>
      <c r="F31" s="5"/>
      <c r="G31" s="5"/>
      <c r="H31" s="6"/>
    </row>
    <row r="32" spans="1:8" x14ac:dyDescent="0.25">
      <c r="A32" s="27" t="s">
        <v>20</v>
      </c>
      <c r="B32" s="7"/>
      <c r="C32" s="2"/>
      <c r="D32" s="129" t="s">
        <v>4</v>
      </c>
      <c r="E32" s="129"/>
      <c r="F32" s="92">
        <f>F191+F34</f>
        <v>45764495</v>
      </c>
      <c r="G32" s="93">
        <f>G191+G34</f>
        <v>48738289.129999995</v>
      </c>
      <c r="H32" s="94">
        <f>IF(F32&gt;0,G32/F32,"-")</f>
        <v>1.0649803768183173</v>
      </c>
    </row>
    <row r="33" spans="1:8" ht="6" customHeight="1" x14ac:dyDescent="0.25"/>
    <row r="34" spans="1:8" x14ac:dyDescent="0.25">
      <c r="A34" s="27" t="s">
        <v>21</v>
      </c>
      <c r="D34" s="128" t="s">
        <v>6</v>
      </c>
      <c r="E34" s="128"/>
      <c r="F34" s="92">
        <f>F38</f>
        <v>41427557</v>
      </c>
      <c r="G34" s="93">
        <f>G38</f>
        <v>45635529.269999996</v>
      </c>
      <c r="H34" s="94">
        <f>IF(F34&gt;0,G34/F34,"-")</f>
        <v>1.1015742316159265</v>
      </c>
    </row>
    <row r="35" spans="1:8" ht="7.5" customHeight="1" x14ac:dyDescent="0.25">
      <c r="D35" s="5"/>
      <c r="E35" s="7"/>
      <c r="F35" s="30"/>
      <c r="G35" s="30"/>
      <c r="H35" s="31"/>
    </row>
    <row r="36" spans="1:8" x14ac:dyDescent="0.25">
      <c r="A36" s="7"/>
      <c r="B36" s="7"/>
      <c r="C36" s="2"/>
      <c r="D36" s="5"/>
      <c r="E36" s="7" t="s">
        <v>22</v>
      </c>
      <c r="F36" s="32">
        <f>IF(F32=0,"-",F34/F32)</f>
        <v>0.90523356588988912</v>
      </c>
      <c r="G36" s="32">
        <f>IF(G32=0,"-",G34/G32)</f>
        <v>0.93633835090673811</v>
      </c>
      <c r="H36" s="6"/>
    </row>
    <row r="37" spans="1:8" ht="8.25" customHeight="1" x14ac:dyDescent="0.25">
      <c r="A37" s="7"/>
      <c r="B37" s="7"/>
      <c r="C37" s="2"/>
    </row>
    <row r="38" spans="1:8" x14ac:dyDescent="0.25">
      <c r="D38" s="127" t="s">
        <v>23</v>
      </c>
      <c r="E38" s="127"/>
      <c r="F38" s="96">
        <f>F44+F98</f>
        <v>41427557</v>
      </c>
      <c r="G38" s="97">
        <f>G44+G98</f>
        <v>45635529.269999996</v>
      </c>
      <c r="H38" s="98">
        <f>IF(F38&gt;0,G38/F38,"-")</f>
        <v>1.1015742316159265</v>
      </c>
    </row>
    <row r="39" spans="1:8" ht="8.25" customHeight="1" x14ac:dyDescent="0.25">
      <c r="A39" s="7"/>
      <c r="B39" s="7"/>
      <c r="C39" s="2"/>
      <c r="D39" s="5"/>
      <c r="E39" s="7"/>
      <c r="F39" s="30"/>
      <c r="G39" s="30"/>
      <c r="H39" s="31"/>
    </row>
    <row r="40" spans="1:8" x14ac:dyDescent="0.25">
      <c r="A40" s="7"/>
      <c r="B40" s="7"/>
      <c r="C40" s="2"/>
      <c r="D40" s="5"/>
      <c r="E40" s="7" t="s">
        <v>22</v>
      </c>
      <c r="F40" s="32">
        <f>IF(F38=0,"-",F38/F38)</f>
        <v>1</v>
      </c>
      <c r="G40" s="32">
        <f>IF(G38=0,"-",G38/G38)</f>
        <v>1</v>
      </c>
      <c r="H40" s="6"/>
    </row>
    <row r="41" spans="1:8" x14ac:dyDescent="0.25">
      <c r="A41" s="7"/>
      <c r="B41" s="7"/>
      <c r="C41" s="2"/>
      <c r="D41" s="5"/>
      <c r="E41" s="27" t="s">
        <v>24</v>
      </c>
      <c r="F41" s="33"/>
      <c r="G41" s="33"/>
      <c r="H41" s="31"/>
    </row>
    <row r="42" spans="1:8" ht="9" customHeight="1" x14ac:dyDescent="0.25">
      <c r="D42" s="5"/>
      <c r="F42" s="33"/>
      <c r="G42" s="33"/>
      <c r="H42" s="31"/>
    </row>
    <row r="43" spans="1:8" ht="6.75" customHeight="1" x14ac:dyDescent="0.25">
      <c r="E43" s="44"/>
      <c r="F43" s="35"/>
      <c r="G43" s="35"/>
      <c r="H43" s="45"/>
    </row>
    <row r="44" spans="1:8" x14ac:dyDescent="0.25">
      <c r="A44" s="27" t="s">
        <v>26</v>
      </c>
      <c r="D44" s="95" t="s">
        <v>25</v>
      </c>
      <c r="E44" s="105" t="s">
        <v>28</v>
      </c>
      <c r="F44" s="102">
        <f>F49+F64+F60</f>
        <v>27506180</v>
      </c>
      <c r="G44" s="103">
        <f>G49+G64+G60</f>
        <v>29342812.27</v>
      </c>
      <c r="H44" s="104">
        <f>IF(F44&gt;0,G44/F44,"-")</f>
        <v>1.0667716225953585</v>
      </c>
    </row>
    <row r="45" spans="1:8" ht="9" customHeight="1" x14ac:dyDescent="0.25"/>
    <row r="46" spans="1:8" x14ac:dyDescent="0.25">
      <c r="D46" s="5"/>
      <c r="E46" s="7" t="s">
        <v>22</v>
      </c>
      <c r="F46" s="32">
        <f>IF(F$34=0,"-",F44/F$34)</f>
        <v>0.66395853368809554</v>
      </c>
      <c r="G46" s="32">
        <f>IF(G$34=0,"-",G44/G$34)</f>
        <v>0.64298174556922372</v>
      </c>
      <c r="H46" s="31"/>
    </row>
    <row r="47" spans="1:8" x14ac:dyDescent="0.25">
      <c r="E47" s="27" t="s">
        <v>24</v>
      </c>
      <c r="F47" s="33"/>
      <c r="G47" s="33"/>
      <c r="H47" s="14"/>
    </row>
    <row r="48" spans="1:8" ht="9" customHeight="1" x14ac:dyDescent="0.25">
      <c r="E48" s="34"/>
      <c r="F48" s="35"/>
      <c r="G48" s="36"/>
      <c r="H48" s="14"/>
    </row>
    <row r="49" spans="1:8" x14ac:dyDescent="0.25">
      <c r="A49" s="27" t="s">
        <v>30</v>
      </c>
      <c r="C49" s="37" t="s">
        <v>31</v>
      </c>
      <c r="D49" s="38"/>
      <c r="E49" s="39" t="s">
        <v>32</v>
      </c>
      <c r="F49" s="107">
        <f>F54</f>
        <v>11678450</v>
      </c>
      <c r="G49" s="108">
        <f>G54</f>
        <v>11783880.210000001</v>
      </c>
      <c r="H49" s="106">
        <f>IF(F49&gt;0,G49/F49,"-")</f>
        <v>1.009027757108178</v>
      </c>
    </row>
    <row r="50" spans="1:8" ht="9.75" customHeight="1" x14ac:dyDescent="0.25">
      <c r="E50" s="34"/>
      <c r="F50" s="16"/>
      <c r="G50" s="16"/>
      <c r="H50" s="42"/>
    </row>
    <row r="51" spans="1:8" x14ac:dyDescent="0.25">
      <c r="E51" s="34" t="s">
        <v>24</v>
      </c>
      <c r="F51" s="16"/>
      <c r="H51" s="45"/>
    </row>
    <row r="52" spans="1:8" ht="5.25" customHeight="1" x14ac:dyDescent="0.25">
      <c r="E52" s="34"/>
      <c r="F52" s="35"/>
      <c r="G52" s="35"/>
      <c r="H52" s="45"/>
    </row>
    <row r="53" spans="1:8" ht="9.75" customHeight="1" x14ac:dyDescent="0.25">
      <c r="E53" s="34"/>
      <c r="G53" s="36"/>
      <c r="H53" s="20"/>
    </row>
    <row r="54" spans="1:8" x14ac:dyDescent="0.25">
      <c r="A54" s="27" t="s">
        <v>33</v>
      </c>
      <c r="C54" s="37" t="s">
        <v>31</v>
      </c>
      <c r="E54" s="34" t="s">
        <v>34</v>
      </c>
      <c r="F54" s="46">
        <v>11678450</v>
      </c>
      <c r="G54" s="47">
        <v>11783880.210000001</v>
      </c>
      <c r="H54" s="20">
        <f>IF(F54&gt;0,G54/F54,"-")</f>
        <v>1.009027757108178</v>
      </c>
    </row>
    <row r="55" spans="1:8" ht="6" customHeight="1" x14ac:dyDescent="0.25">
      <c r="E55" s="34"/>
      <c r="F55" s="16"/>
      <c r="G55" s="16"/>
      <c r="H55" s="42"/>
    </row>
    <row r="56" spans="1:8" ht="34.5" customHeight="1" x14ac:dyDescent="0.25">
      <c r="D56" s="15"/>
      <c r="E56" s="43" t="s">
        <v>35</v>
      </c>
      <c r="F56" s="16"/>
      <c r="G56" s="16"/>
      <c r="H56" s="42"/>
    </row>
    <row r="57" spans="1:8" ht="8.25" customHeight="1" x14ac:dyDescent="0.25">
      <c r="E57" s="34"/>
      <c r="F57" s="16"/>
      <c r="G57" s="16"/>
      <c r="H57" s="42"/>
    </row>
    <row r="58" spans="1:8" ht="90.75" customHeight="1" x14ac:dyDescent="0.25">
      <c r="E58" s="48" t="s">
        <v>181</v>
      </c>
      <c r="F58" s="35"/>
      <c r="G58" s="16"/>
      <c r="H58" s="16"/>
    </row>
    <row r="59" spans="1:8" ht="10.5" customHeight="1" x14ac:dyDescent="0.25">
      <c r="E59" s="34"/>
      <c r="F59" s="35"/>
      <c r="G59" s="36"/>
      <c r="H59" s="20"/>
    </row>
    <row r="60" spans="1:8" x14ac:dyDescent="0.25">
      <c r="A60" s="27" t="s">
        <v>36</v>
      </c>
      <c r="C60" s="37" t="s">
        <v>37</v>
      </c>
      <c r="D60" s="38"/>
      <c r="E60" s="39" t="s">
        <v>38</v>
      </c>
      <c r="F60" s="46">
        <v>167730</v>
      </c>
      <c r="G60" s="47">
        <v>194472.16</v>
      </c>
      <c r="H60" s="106">
        <f>IF(F60&gt;0,G60/F60,"-")</f>
        <v>1.1594357598521434</v>
      </c>
    </row>
    <row r="61" spans="1:8" ht="9" customHeight="1" x14ac:dyDescent="0.25">
      <c r="F61" s="35"/>
      <c r="G61" s="36"/>
      <c r="H61" s="20"/>
    </row>
    <row r="62" spans="1:8" ht="41.25" customHeight="1" x14ac:dyDescent="0.25">
      <c r="E62" s="43" t="s">
        <v>39</v>
      </c>
      <c r="F62" s="35"/>
      <c r="G62" s="36"/>
      <c r="H62" s="20"/>
    </row>
    <row r="63" spans="1:8" ht="8.25" customHeight="1" x14ac:dyDescent="0.25">
      <c r="E63" s="44"/>
      <c r="F63" s="35"/>
      <c r="G63" s="36"/>
      <c r="H63" s="20"/>
    </row>
    <row r="64" spans="1:8" x14ac:dyDescent="0.25">
      <c r="A64" s="27" t="s">
        <v>40</v>
      </c>
      <c r="C64" s="37" t="s">
        <v>41</v>
      </c>
      <c r="D64" s="38"/>
      <c r="E64" s="39" t="s">
        <v>42</v>
      </c>
      <c r="F64" s="107">
        <f>F68+F74+F80+F84+F90</f>
        <v>15660000</v>
      </c>
      <c r="G64" s="108">
        <f>G68+G74+G80+G84+G90</f>
        <v>17364459.899999999</v>
      </c>
      <c r="H64" s="106">
        <f>IF(F64&gt;0,G64/F64,"-")</f>
        <v>1.1088416283524902</v>
      </c>
    </row>
    <row r="65" spans="1:8" ht="6" customHeight="1" x14ac:dyDescent="0.25">
      <c r="E65" s="34"/>
      <c r="F65" s="16"/>
      <c r="G65" s="16"/>
      <c r="H65" s="42"/>
    </row>
    <row r="66" spans="1:8" x14ac:dyDescent="0.25">
      <c r="E66" s="34" t="s">
        <v>24</v>
      </c>
      <c r="F66" s="16"/>
      <c r="H66" s="45"/>
    </row>
    <row r="67" spans="1:8" ht="9" customHeight="1" x14ac:dyDescent="0.25">
      <c r="E67" s="34"/>
      <c r="F67" s="16"/>
      <c r="H67" s="45"/>
    </row>
    <row r="68" spans="1:8" x14ac:dyDescent="0.25">
      <c r="A68" s="27" t="s">
        <v>43</v>
      </c>
      <c r="C68" s="37" t="s">
        <v>41</v>
      </c>
      <c r="E68" s="34" t="s">
        <v>44</v>
      </c>
      <c r="F68" s="46">
        <v>8410000</v>
      </c>
      <c r="G68" s="47">
        <v>9194367.7599999998</v>
      </c>
      <c r="H68" s="20">
        <f>IF(F68&gt;0,G68/F68,"-")</f>
        <v>1.0932660832342449</v>
      </c>
    </row>
    <row r="69" spans="1:8" ht="7.5" customHeight="1" x14ac:dyDescent="0.25">
      <c r="E69" s="34"/>
      <c r="F69" s="16"/>
      <c r="G69" s="16"/>
      <c r="H69" s="42"/>
    </row>
    <row r="70" spans="1:8" ht="111" customHeight="1" x14ac:dyDescent="0.25">
      <c r="D70" s="15"/>
      <c r="E70" s="43" t="s">
        <v>45</v>
      </c>
      <c r="F70" s="16"/>
      <c r="G70" s="16"/>
      <c r="H70" s="42"/>
    </row>
    <row r="71" spans="1:8" ht="6.75" customHeight="1" x14ac:dyDescent="0.25">
      <c r="E71" s="34"/>
      <c r="F71" s="16"/>
      <c r="G71" s="16"/>
      <c r="H71" s="42"/>
    </row>
    <row r="72" spans="1:8" ht="24.75" x14ac:dyDescent="0.25">
      <c r="E72" s="48" t="s">
        <v>178</v>
      </c>
      <c r="F72" s="55"/>
      <c r="G72" s="55"/>
      <c r="H72" s="42"/>
    </row>
    <row r="73" spans="1:8" ht="9" customHeight="1" x14ac:dyDescent="0.25">
      <c r="E73" s="56"/>
      <c r="F73" s="55"/>
      <c r="G73" s="55"/>
      <c r="H73" s="42"/>
    </row>
    <row r="74" spans="1:8" x14ac:dyDescent="0.25">
      <c r="A74" s="27" t="s">
        <v>46</v>
      </c>
      <c r="C74" s="37" t="s">
        <v>41</v>
      </c>
      <c r="E74" s="34" t="s">
        <v>47</v>
      </c>
      <c r="F74" s="46">
        <v>4160000</v>
      </c>
      <c r="G74" s="47">
        <v>4398479.17</v>
      </c>
      <c r="H74" s="20">
        <f>IF(F74&gt;0,G74/F74,"-")</f>
        <v>1.0573267235576922</v>
      </c>
    </row>
    <row r="75" spans="1:8" ht="8.25" customHeight="1" x14ac:dyDescent="0.25">
      <c r="C75" s="37"/>
      <c r="E75" s="34"/>
      <c r="F75" s="35"/>
      <c r="G75" s="36"/>
      <c r="H75" s="20"/>
    </row>
    <row r="76" spans="1:8" ht="79.5" customHeight="1" x14ac:dyDescent="0.25">
      <c r="C76" s="37"/>
      <c r="E76" s="43" t="s">
        <v>48</v>
      </c>
      <c r="F76" s="35"/>
      <c r="G76" s="36"/>
      <c r="H76" s="20"/>
    </row>
    <row r="77" spans="1:8" ht="9" customHeight="1" x14ac:dyDescent="0.25">
      <c r="C77" s="37"/>
      <c r="E77" s="34"/>
      <c r="F77" s="35"/>
      <c r="G77" s="36"/>
      <c r="H77" s="20"/>
    </row>
    <row r="78" spans="1:8" ht="24.75" x14ac:dyDescent="0.25">
      <c r="C78" s="37"/>
      <c r="E78" s="48" t="s">
        <v>165</v>
      </c>
      <c r="F78" s="49"/>
      <c r="G78" s="50"/>
      <c r="H78" s="20"/>
    </row>
    <row r="79" spans="1:8" ht="9.75" customHeight="1" x14ac:dyDescent="0.25">
      <c r="C79" s="37"/>
      <c r="E79" s="57"/>
      <c r="F79" s="35"/>
      <c r="G79" s="36"/>
      <c r="H79" s="20"/>
    </row>
    <row r="80" spans="1:8" x14ac:dyDescent="0.25">
      <c r="A80" s="27" t="s">
        <v>49</v>
      </c>
      <c r="C80" s="37" t="s">
        <v>41</v>
      </c>
      <c r="E80" s="34" t="s">
        <v>50</v>
      </c>
      <c r="F80" s="46">
        <v>810000</v>
      </c>
      <c r="G80" s="47">
        <v>908478.29</v>
      </c>
      <c r="H80" s="20">
        <f>IF(F80&gt;0,G80/F80,"-")</f>
        <v>1.1215781358024692</v>
      </c>
    </row>
    <row r="81" spans="1:8" ht="6.75" customHeight="1" x14ac:dyDescent="0.25">
      <c r="C81" s="37"/>
      <c r="E81" s="57"/>
      <c r="F81" s="35"/>
      <c r="G81" s="36"/>
      <c r="H81" s="20"/>
    </row>
    <row r="82" spans="1:8" ht="24.75" x14ac:dyDescent="0.25">
      <c r="C82" s="37"/>
      <c r="E82" s="48" t="s">
        <v>180</v>
      </c>
      <c r="F82" s="35"/>
      <c r="G82" s="36"/>
      <c r="H82" s="20"/>
    </row>
    <row r="83" spans="1:8" ht="6.75" customHeight="1" x14ac:dyDescent="0.25">
      <c r="C83" s="37"/>
      <c r="E83" s="57"/>
      <c r="F83" s="35"/>
      <c r="G83" s="36"/>
      <c r="H83" s="20"/>
    </row>
    <row r="84" spans="1:8" x14ac:dyDescent="0.25">
      <c r="A84" s="27" t="s">
        <v>51</v>
      </c>
      <c r="C84" s="37" t="s">
        <v>41</v>
      </c>
      <c r="E84" s="34" t="s">
        <v>52</v>
      </c>
      <c r="F84" s="46">
        <v>2180000</v>
      </c>
      <c r="G84" s="47">
        <v>2624252.08</v>
      </c>
      <c r="H84" s="20">
        <f>IF(F84&gt;0,G84/F84,"-")</f>
        <v>1.2037853577981652</v>
      </c>
    </row>
    <row r="85" spans="1:8" ht="9.75" customHeight="1" x14ac:dyDescent="0.25">
      <c r="C85" s="37"/>
      <c r="E85" s="34"/>
      <c r="F85" s="35"/>
      <c r="G85" s="36"/>
      <c r="H85" s="20"/>
    </row>
    <row r="86" spans="1:8" ht="88.5" customHeight="1" x14ac:dyDescent="0.25">
      <c r="C86" s="37"/>
      <c r="E86" s="43" t="s">
        <v>53</v>
      </c>
      <c r="F86" s="35"/>
      <c r="G86" s="36"/>
      <c r="H86" s="20"/>
    </row>
    <row r="87" spans="1:8" ht="9" customHeight="1" x14ac:dyDescent="0.25">
      <c r="C87" s="37"/>
      <c r="E87" s="43"/>
      <c r="F87" s="35"/>
      <c r="G87" s="36"/>
      <c r="H87" s="20"/>
    </row>
    <row r="88" spans="1:8" ht="33" x14ac:dyDescent="0.25">
      <c r="C88" s="37"/>
      <c r="E88" s="48" t="s">
        <v>166</v>
      </c>
      <c r="F88" s="49"/>
      <c r="G88" s="50"/>
      <c r="H88" s="20"/>
    </row>
    <row r="89" spans="1:8" ht="9" customHeight="1" x14ac:dyDescent="0.25">
      <c r="C89" s="37"/>
      <c r="E89" s="57"/>
      <c r="F89" s="35"/>
      <c r="G89" s="36"/>
      <c r="H89" s="20"/>
    </row>
    <row r="90" spans="1:8" x14ac:dyDescent="0.25">
      <c r="A90" s="27" t="s">
        <v>54</v>
      </c>
      <c r="C90" s="37" t="s">
        <v>41</v>
      </c>
      <c r="E90" s="34" t="s">
        <v>55</v>
      </c>
      <c r="F90" s="46">
        <v>100000</v>
      </c>
      <c r="G90" s="47">
        <v>238882.6</v>
      </c>
      <c r="H90" s="20">
        <f>IF(F90&gt;0,G90/F90,"-")</f>
        <v>2.3888259999999999</v>
      </c>
    </row>
    <row r="91" spans="1:8" ht="8.25" customHeight="1" x14ac:dyDescent="0.25">
      <c r="D91" s="5"/>
      <c r="E91" s="34"/>
      <c r="F91" s="5"/>
      <c r="G91" s="5"/>
      <c r="H91" s="6"/>
    </row>
    <row r="92" spans="1:8" ht="54.75" customHeight="1" x14ac:dyDescent="0.25">
      <c r="D92" s="5"/>
      <c r="E92" s="48" t="s">
        <v>169</v>
      </c>
      <c r="F92" s="5"/>
      <c r="G92" s="5"/>
      <c r="H92" s="6"/>
    </row>
    <row r="93" spans="1:8" ht="9" customHeight="1" x14ac:dyDescent="0.25">
      <c r="D93" s="5"/>
      <c r="E93" s="34"/>
      <c r="F93" s="5"/>
      <c r="G93" s="5"/>
      <c r="H93" s="6"/>
    </row>
    <row r="94" spans="1:8" x14ac:dyDescent="0.25">
      <c r="D94" s="5"/>
      <c r="E94" s="58" t="s">
        <v>7</v>
      </c>
      <c r="F94" s="5"/>
      <c r="G94" s="5"/>
      <c r="H94" s="6"/>
    </row>
    <row r="95" spans="1:8" ht="18.75" x14ac:dyDescent="0.25">
      <c r="A95" s="51"/>
      <c r="B95" s="51"/>
      <c r="C95" s="59"/>
      <c r="D95" s="53"/>
      <c r="E95" s="120" t="s">
        <v>56</v>
      </c>
      <c r="F95" s="60"/>
      <c r="G95" s="54">
        <v>73418.149999999994</v>
      </c>
      <c r="H95" s="61"/>
    </row>
    <row r="96" spans="1:8" x14ac:dyDescent="0.25">
      <c r="A96" s="51"/>
      <c r="B96" s="51"/>
      <c r="C96" s="52"/>
      <c r="D96" s="53"/>
      <c r="E96" s="62" t="s">
        <v>57</v>
      </c>
      <c r="F96" s="60"/>
      <c r="G96" s="54">
        <v>165464.45000000001</v>
      </c>
      <c r="H96" s="63"/>
    </row>
    <row r="97" spans="1:9" ht="9" customHeight="1" x14ac:dyDescent="0.25">
      <c r="E97" s="34"/>
      <c r="F97" s="16"/>
      <c r="G97" s="35"/>
      <c r="H97" s="45"/>
    </row>
    <row r="98" spans="1:9" x14ac:dyDescent="0.25">
      <c r="A98" s="27" t="s">
        <v>58</v>
      </c>
      <c r="D98" s="95" t="s">
        <v>27</v>
      </c>
      <c r="E98" s="105" t="s">
        <v>9</v>
      </c>
      <c r="F98" s="102">
        <f>F104+F115+F146+F149+F172+F174+F162+F166+F144</f>
        <v>13921377</v>
      </c>
      <c r="G98" s="103">
        <f>G104+G115+G146+G149+G172+G174+G162+G166+G144</f>
        <v>16292717</v>
      </c>
      <c r="H98" s="104">
        <f>IF(F98&gt;0,G98/F98,"-")</f>
        <v>1.1703380348079073</v>
      </c>
    </row>
    <row r="99" spans="1:9" ht="7.5" customHeight="1" x14ac:dyDescent="0.25">
      <c r="D99" s="5"/>
      <c r="E99" s="34"/>
      <c r="F99" s="5"/>
      <c r="G99" s="5"/>
      <c r="H99" s="6"/>
    </row>
    <row r="100" spans="1:9" ht="9.75" customHeight="1" x14ac:dyDescent="0.25">
      <c r="D100" s="5"/>
      <c r="E100" s="34"/>
      <c r="F100" s="5"/>
      <c r="G100" s="5"/>
      <c r="H100" s="6"/>
    </row>
    <row r="101" spans="1:9" x14ac:dyDescent="0.25">
      <c r="D101" s="5"/>
      <c r="E101" s="7" t="s">
        <v>60</v>
      </c>
      <c r="F101" s="32">
        <f>IF(F$34=0,"-",F98/F$34)</f>
        <v>0.3360414663119044</v>
      </c>
      <c r="G101" s="32">
        <f>IF(G$34=0,"-",G98/G$34)</f>
        <v>0.35701825443077634</v>
      </c>
      <c r="H101" s="31"/>
    </row>
    <row r="102" spans="1:9" x14ac:dyDescent="0.25">
      <c r="E102" s="27" t="s">
        <v>24</v>
      </c>
      <c r="F102" s="64"/>
      <c r="G102" s="64"/>
      <c r="H102" s="14"/>
      <c r="I102" s="119"/>
    </row>
    <row r="103" spans="1:9" ht="10.5" customHeight="1" x14ac:dyDescent="0.25">
      <c r="E103" s="34"/>
      <c r="F103" s="16"/>
      <c r="G103" s="16"/>
      <c r="H103" s="42"/>
    </row>
    <row r="104" spans="1:9" x14ac:dyDescent="0.25">
      <c r="A104" s="27" t="s">
        <v>61</v>
      </c>
      <c r="D104" s="38"/>
      <c r="E104" s="39" t="s">
        <v>62</v>
      </c>
      <c r="F104" s="107">
        <f>F108+F110+F112</f>
        <v>0</v>
      </c>
      <c r="G104" s="108">
        <f>G108+G110+G112</f>
        <v>118827.6</v>
      </c>
      <c r="H104" s="106" t="str">
        <f>IF(F104&gt;0,G104/F104,"-")</f>
        <v>-</v>
      </c>
    </row>
    <row r="105" spans="1:9" ht="11.25" customHeight="1" x14ac:dyDescent="0.25">
      <c r="E105" s="34"/>
      <c r="F105" s="16"/>
      <c r="H105" s="45"/>
    </row>
    <row r="106" spans="1:9" x14ac:dyDescent="0.25">
      <c r="E106" s="34" t="s">
        <v>63</v>
      </c>
      <c r="F106" s="16"/>
      <c r="H106" s="45"/>
    </row>
    <row r="107" spans="1:9" ht="9" customHeight="1" x14ac:dyDescent="0.25">
      <c r="E107" s="34"/>
      <c r="F107" s="16"/>
      <c r="H107" s="45"/>
    </row>
    <row r="108" spans="1:9" x14ac:dyDescent="0.25">
      <c r="A108" s="27" t="s">
        <v>61</v>
      </c>
      <c r="C108" s="37" t="s">
        <v>64</v>
      </c>
      <c r="E108" s="34" t="s">
        <v>65</v>
      </c>
      <c r="F108" s="46">
        <v>0</v>
      </c>
      <c r="G108" s="47">
        <v>4048.41</v>
      </c>
      <c r="H108" s="20" t="str">
        <f>IF(F108&gt;0,G108/F108,"-")</f>
        <v>-</v>
      </c>
    </row>
    <row r="109" spans="1:9" ht="10.5" customHeight="1" x14ac:dyDescent="0.25">
      <c r="E109" s="57"/>
      <c r="H109" s="45"/>
    </row>
    <row r="110" spans="1:9" x14ac:dyDescent="0.25">
      <c r="A110" s="27" t="s">
        <v>61</v>
      </c>
      <c r="C110" s="37" t="s">
        <v>66</v>
      </c>
      <c r="E110" s="34" t="s">
        <v>67</v>
      </c>
      <c r="F110" s="46">
        <v>0</v>
      </c>
      <c r="G110" s="47">
        <v>1484.64</v>
      </c>
      <c r="H110" s="20" t="str">
        <f>IF(F110&gt;0,G110/F110,"-")</f>
        <v>-</v>
      </c>
    </row>
    <row r="111" spans="1:9" ht="10.5" customHeight="1" x14ac:dyDescent="0.25">
      <c r="A111" s="51"/>
      <c r="B111" s="51"/>
      <c r="C111" s="52"/>
      <c r="D111" s="53"/>
      <c r="E111" s="57"/>
      <c r="F111" s="51"/>
      <c r="G111" s="51"/>
      <c r="H111" s="63"/>
    </row>
    <row r="112" spans="1:9" ht="16.5" x14ac:dyDescent="0.25">
      <c r="A112" s="27" t="s">
        <v>61</v>
      </c>
      <c r="B112" s="51"/>
      <c r="C112" s="37" t="s">
        <v>68</v>
      </c>
      <c r="D112" s="53"/>
      <c r="E112" s="34" t="s">
        <v>69</v>
      </c>
      <c r="F112" s="46">
        <v>0</v>
      </c>
      <c r="G112" s="47">
        <v>113294.55</v>
      </c>
      <c r="H112" s="20" t="str">
        <f>IF(F112&gt;0,G112/F112,"-")</f>
        <v>-</v>
      </c>
    </row>
    <row r="113" spans="1:9" ht="16.5" x14ac:dyDescent="0.25">
      <c r="E113" s="34" t="s">
        <v>167</v>
      </c>
      <c r="F113" s="16"/>
      <c r="G113" s="47">
        <v>113294.55</v>
      </c>
      <c r="H113" s="45"/>
    </row>
    <row r="114" spans="1:9" ht="12.75" customHeight="1" x14ac:dyDescent="0.25">
      <c r="E114" s="34"/>
      <c r="F114" s="16"/>
      <c r="G114" s="35"/>
      <c r="H114" s="45"/>
    </row>
    <row r="115" spans="1:9" x14ac:dyDescent="0.25">
      <c r="A115" s="65" t="s">
        <v>70</v>
      </c>
      <c r="C115" s="37"/>
      <c r="D115" s="38"/>
      <c r="E115" s="39" t="s">
        <v>71</v>
      </c>
      <c r="F115" s="107">
        <f>F118+F135+F140</f>
        <v>679000</v>
      </c>
      <c r="G115" s="108">
        <f>G118+G135+G140</f>
        <v>814047.86</v>
      </c>
      <c r="H115" s="106">
        <f>IF(F115&gt;0,G115/F115,"-")</f>
        <v>1.1988922827687776</v>
      </c>
    </row>
    <row r="116" spans="1:9" ht="10.5" customHeight="1" x14ac:dyDescent="0.25">
      <c r="C116" s="37"/>
      <c r="E116" s="66"/>
      <c r="F116" s="67"/>
      <c r="G116" s="68"/>
      <c r="H116" s="69"/>
    </row>
    <row r="117" spans="1:9" x14ac:dyDescent="0.25">
      <c r="E117" s="27" t="s">
        <v>7</v>
      </c>
      <c r="F117" s="16"/>
      <c r="H117" s="45"/>
      <c r="I117" s="119"/>
    </row>
    <row r="118" spans="1:9" x14ac:dyDescent="0.25">
      <c r="A118" s="27" t="s">
        <v>72</v>
      </c>
      <c r="C118" s="37"/>
      <c r="E118" s="34" t="s">
        <v>73</v>
      </c>
      <c r="F118" s="35">
        <f>F122+F128</f>
        <v>50000</v>
      </c>
      <c r="G118" s="36">
        <f>G122+G128</f>
        <v>162895.92000000001</v>
      </c>
      <c r="H118" s="45"/>
    </row>
    <row r="119" spans="1:9" ht="9" customHeight="1" x14ac:dyDescent="0.25">
      <c r="E119" s="34"/>
      <c r="F119" s="16"/>
      <c r="H119" s="45"/>
    </row>
    <row r="120" spans="1:9" x14ac:dyDescent="0.25">
      <c r="E120" s="34" t="s">
        <v>24</v>
      </c>
      <c r="G120" s="36"/>
      <c r="H120" s="45"/>
    </row>
    <row r="121" spans="1:9" ht="5.25" customHeight="1" x14ac:dyDescent="0.25">
      <c r="E121" s="58"/>
      <c r="F121" s="16"/>
      <c r="H121" s="45"/>
    </row>
    <row r="122" spans="1:9" ht="24" customHeight="1" x14ac:dyDescent="0.25">
      <c r="A122" s="27" t="s">
        <v>72</v>
      </c>
      <c r="C122" s="37" t="s">
        <v>161</v>
      </c>
      <c r="E122" s="34" t="s">
        <v>163</v>
      </c>
      <c r="F122" s="46">
        <v>50000</v>
      </c>
      <c r="G122" s="47">
        <f>SUM(G124:G126)</f>
        <v>110390.04000000001</v>
      </c>
      <c r="H122" s="45"/>
    </row>
    <row r="123" spans="1:9" ht="8.25" customHeight="1" x14ac:dyDescent="0.25">
      <c r="E123" s="34"/>
      <c r="G123" s="36"/>
      <c r="H123" s="45"/>
    </row>
    <row r="124" spans="1:9" ht="8.25" customHeight="1" x14ac:dyDescent="0.25">
      <c r="E124" s="57" t="s">
        <v>99</v>
      </c>
      <c r="G124" s="47">
        <f>50685.44+120+180</f>
        <v>50985.440000000002</v>
      </c>
      <c r="H124" s="45"/>
    </row>
    <row r="125" spans="1:9" ht="8.25" customHeight="1" x14ac:dyDescent="0.25">
      <c r="E125" s="34" t="s">
        <v>101</v>
      </c>
      <c r="G125" s="47">
        <v>38685.1</v>
      </c>
      <c r="H125" s="45"/>
    </row>
    <row r="126" spans="1:9" ht="8.25" customHeight="1" x14ac:dyDescent="0.25">
      <c r="E126" s="34" t="s">
        <v>100</v>
      </c>
      <c r="G126" s="47">
        <f>2001+100+18618.5</f>
        <v>20719.5</v>
      </c>
      <c r="H126" s="45"/>
    </row>
    <row r="127" spans="1:9" ht="8.25" customHeight="1" x14ac:dyDescent="0.25">
      <c r="E127" s="34"/>
      <c r="G127" s="36"/>
      <c r="H127" s="45"/>
    </row>
    <row r="128" spans="1:9" x14ac:dyDescent="0.25">
      <c r="A128" s="27" t="s">
        <v>72</v>
      </c>
      <c r="C128" s="37" t="s">
        <v>74</v>
      </c>
      <c r="E128" s="34" t="s">
        <v>75</v>
      </c>
      <c r="F128" s="46"/>
      <c r="G128" s="47">
        <f>SUM(G130:G130,G131:G132)</f>
        <v>52505.88</v>
      </c>
      <c r="H128" s="45"/>
    </row>
    <row r="129" spans="1:8" x14ac:dyDescent="0.25">
      <c r="C129" s="37"/>
      <c r="E129" s="34" t="s">
        <v>7</v>
      </c>
      <c r="F129" s="35"/>
      <c r="G129" s="36"/>
      <c r="H129" s="45"/>
    </row>
    <row r="130" spans="1:8" x14ac:dyDescent="0.25">
      <c r="C130" s="37"/>
      <c r="E130" s="57" t="s">
        <v>76</v>
      </c>
      <c r="G130" s="54">
        <v>23752.5</v>
      </c>
      <c r="H130" s="45"/>
    </row>
    <row r="131" spans="1:8" x14ac:dyDescent="0.25">
      <c r="E131" s="57" t="s">
        <v>77</v>
      </c>
      <c r="G131" s="54">
        <f>16927.67+48</f>
        <v>16975.669999999998</v>
      </c>
      <c r="H131" s="45"/>
    </row>
    <row r="132" spans="1:8" ht="18" x14ac:dyDescent="0.25">
      <c r="E132" s="57" t="s">
        <v>78</v>
      </c>
      <c r="G132" s="54">
        <v>11777.71</v>
      </c>
      <c r="H132" s="45"/>
    </row>
    <row r="133" spans="1:8" ht="9" customHeight="1" x14ac:dyDescent="0.25">
      <c r="E133" s="34"/>
      <c r="G133" s="36"/>
      <c r="H133" s="45"/>
    </row>
    <row r="134" spans="1:8" ht="9" customHeight="1" x14ac:dyDescent="0.25">
      <c r="E134" s="57"/>
      <c r="F134" s="16"/>
      <c r="G134" s="36"/>
      <c r="H134" s="45"/>
    </row>
    <row r="135" spans="1:8" x14ac:dyDescent="0.25">
      <c r="A135" s="121" t="s">
        <v>80</v>
      </c>
      <c r="B135" s="72"/>
      <c r="C135" s="122" t="s">
        <v>79</v>
      </c>
      <c r="E135" s="27" t="s">
        <v>81</v>
      </c>
      <c r="F135" s="18">
        <f>F138</f>
        <v>29000</v>
      </c>
      <c r="G135" s="36">
        <f>G138</f>
        <v>29000</v>
      </c>
      <c r="H135" s="45"/>
    </row>
    <row r="136" spans="1:8" ht="7.5" customHeight="1" x14ac:dyDescent="0.25">
      <c r="A136" s="121"/>
      <c r="B136" s="72"/>
      <c r="C136" s="122"/>
      <c r="F136" s="16"/>
      <c r="G136" s="36"/>
      <c r="H136" s="45"/>
    </row>
    <row r="137" spans="1:8" ht="19.5" customHeight="1" x14ac:dyDescent="0.25">
      <c r="A137" s="121"/>
      <c r="B137" s="72"/>
      <c r="E137" s="34" t="s">
        <v>82</v>
      </c>
      <c r="F137" s="53" t="s">
        <v>83</v>
      </c>
      <c r="G137" s="123" t="s">
        <v>84</v>
      </c>
      <c r="H137" s="27"/>
    </row>
    <row r="138" spans="1:8" ht="45.75" customHeight="1" x14ac:dyDescent="0.25">
      <c r="C138" s="28" t="s">
        <v>160</v>
      </c>
      <c r="E138" s="36" t="s">
        <v>172</v>
      </c>
      <c r="F138" s="46">
        <v>29000</v>
      </c>
      <c r="G138" s="47">
        <v>29000</v>
      </c>
      <c r="H138" s="27"/>
    </row>
    <row r="139" spans="1:8" ht="9" customHeight="1" x14ac:dyDescent="0.25">
      <c r="E139" s="57"/>
      <c r="F139" s="16"/>
      <c r="G139" s="36"/>
      <c r="H139" s="45"/>
    </row>
    <row r="140" spans="1:8" x14ac:dyDescent="0.25">
      <c r="A140" s="121" t="s">
        <v>85</v>
      </c>
      <c r="B140" s="122"/>
      <c r="C140" s="122" t="s">
        <v>86</v>
      </c>
      <c r="E140" s="27" t="s">
        <v>87</v>
      </c>
      <c r="F140" s="46">
        <v>600000</v>
      </c>
      <c r="G140" s="47">
        <v>622151.93999999994</v>
      </c>
      <c r="H140" s="73"/>
    </row>
    <row r="141" spans="1:8" ht="11.25" customHeight="1" x14ac:dyDescent="0.25">
      <c r="E141" s="34"/>
      <c r="F141" s="16"/>
      <c r="G141" s="16"/>
      <c r="H141" s="42"/>
    </row>
    <row r="142" spans="1:8" ht="33" x14ac:dyDescent="0.25">
      <c r="D142" s="15"/>
      <c r="E142" s="43" t="s">
        <v>88</v>
      </c>
      <c r="F142" s="16"/>
      <c r="G142" s="16"/>
      <c r="H142" s="42"/>
    </row>
    <row r="143" spans="1:8" ht="9" customHeight="1" x14ac:dyDescent="0.25">
      <c r="E143" s="57"/>
      <c r="F143" s="16"/>
      <c r="G143" s="36"/>
      <c r="H143" s="45"/>
    </row>
    <row r="144" spans="1:8" x14ac:dyDescent="0.25">
      <c r="A144" s="27" t="s">
        <v>89</v>
      </c>
      <c r="C144" s="37" t="s">
        <v>90</v>
      </c>
      <c r="D144" s="38"/>
      <c r="E144" s="39" t="s">
        <v>91</v>
      </c>
      <c r="F144" s="40">
        <v>200</v>
      </c>
      <c r="G144" s="41">
        <v>340.98</v>
      </c>
      <c r="H144" s="106">
        <f>IF(F144&gt;0,G144/F144,"-")</f>
        <v>1.7049000000000001</v>
      </c>
    </row>
    <row r="145" spans="1:9" ht="6" customHeight="1" x14ac:dyDescent="0.25">
      <c r="E145" s="34"/>
      <c r="F145" s="16"/>
      <c r="H145" s="45"/>
    </row>
    <row r="146" spans="1:9" x14ac:dyDescent="0.25">
      <c r="A146" s="27" t="s">
        <v>92</v>
      </c>
      <c r="C146" s="37" t="s">
        <v>29</v>
      </c>
      <c r="D146" s="38"/>
      <c r="E146" s="39" t="s">
        <v>93</v>
      </c>
      <c r="F146" s="40">
        <v>635270</v>
      </c>
      <c r="G146" s="41">
        <v>777470.97</v>
      </c>
      <c r="H146" s="106">
        <f>IF(F146&gt;0,G146/F146,"-")</f>
        <v>1.2238433579422923</v>
      </c>
    </row>
    <row r="147" spans="1:9" ht="11.25" customHeight="1" x14ac:dyDescent="0.25">
      <c r="E147" s="34"/>
      <c r="F147" s="16"/>
      <c r="H147" s="45"/>
    </row>
    <row r="148" spans="1:9" ht="9" customHeight="1" x14ac:dyDescent="0.25">
      <c r="C148" s="37"/>
      <c r="E148" s="34"/>
      <c r="F148" s="16"/>
      <c r="H148" s="45"/>
    </row>
    <row r="149" spans="1:9" x14ac:dyDescent="0.25">
      <c r="A149" s="65" t="s">
        <v>94</v>
      </c>
      <c r="C149" s="37"/>
      <c r="D149" s="38"/>
      <c r="E149" s="39" t="s">
        <v>95</v>
      </c>
      <c r="F149" s="107">
        <f>F153+F155</f>
        <v>1475020</v>
      </c>
      <c r="G149" s="108">
        <f>G153+G155</f>
        <v>2132994.3499999996</v>
      </c>
      <c r="H149" s="106">
        <f>IF(F149&gt;0,G149/F149,"-")</f>
        <v>1.4460782565660124</v>
      </c>
    </row>
    <row r="150" spans="1:9" ht="9.75" customHeight="1" x14ac:dyDescent="0.25">
      <c r="C150" s="37"/>
      <c r="E150" s="66"/>
      <c r="F150" s="67"/>
      <c r="G150" s="68"/>
      <c r="H150" s="69"/>
    </row>
    <row r="151" spans="1:9" x14ac:dyDescent="0.25">
      <c r="E151" s="34" t="s">
        <v>24</v>
      </c>
      <c r="G151" s="36"/>
      <c r="H151" s="45"/>
      <c r="I151" s="119"/>
    </row>
    <row r="152" spans="1:9" ht="6.75" customHeight="1" x14ac:dyDescent="0.25">
      <c r="C152" s="27"/>
      <c r="E152" s="34"/>
      <c r="G152" s="36"/>
      <c r="H152" s="45"/>
    </row>
    <row r="153" spans="1:9" x14ac:dyDescent="0.25">
      <c r="A153" s="27" t="s">
        <v>94</v>
      </c>
      <c r="C153" s="37" t="s">
        <v>96</v>
      </c>
      <c r="E153" s="34" t="s">
        <v>97</v>
      </c>
      <c r="F153" s="46">
        <v>654000</v>
      </c>
      <c r="G153" s="47">
        <f>1034135.17+4.7</f>
        <v>1034139.87</v>
      </c>
      <c r="H153" s="45"/>
    </row>
    <row r="154" spans="1:9" ht="8.25" customHeight="1" x14ac:dyDescent="0.25">
      <c r="C154" s="37"/>
      <c r="E154" s="34"/>
      <c r="F154" s="124"/>
      <c r="G154" s="36"/>
      <c r="H154" s="45"/>
    </row>
    <row r="155" spans="1:9" x14ac:dyDescent="0.25">
      <c r="A155" s="27" t="s">
        <v>94</v>
      </c>
      <c r="C155" s="37" t="s">
        <v>98</v>
      </c>
      <c r="E155" s="34" t="s">
        <v>95</v>
      </c>
      <c r="F155" s="46">
        <v>821020</v>
      </c>
      <c r="G155" s="54">
        <v>1098854.4799999997</v>
      </c>
      <c r="H155" s="45"/>
      <c r="I155" s="119"/>
    </row>
    <row r="156" spans="1:9" ht="8.25" customHeight="1" x14ac:dyDescent="0.25">
      <c r="E156" s="58"/>
      <c r="F156" s="16"/>
      <c r="H156" s="45"/>
    </row>
    <row r="157" spans="1:9" x14ac:dyDescent="0.25">
      <c r="E157" s="34" t="s">
        <v>7</v>
      </c>
      <c r="G157" s="36"/>
      <c r="H157" s="45"/>
    </row>
    <row r="158" spans="1:9" x14ac:dyDescent="0.25">
      <c r="A158" s="51"/>
      <c r="B158" s="51"/>
      <c r="C158" s="52"/>
      <c r="D158" s="53"/>
      <c r="E158" s="74" t="s">
        <v>103</v>
      </c>
      <c r="F158" s="51"/>
      <c r="G158" s="54">
        <f>24586.39+670019.83</f>
        <v>694606.22</v>
      </c>
      <c r="H158" s="63"/>
    </row>
    <row r="159" spans="1:9" ht="18" customHeight="1" x14ac:dyDescent="0.25">
      <c r="A159" s="51"/>
      <c r="B159" s="51"/>
      <c r="C159" s="52"/>
      <c r="D159" s="53"/>
      <c r="E159" s="74" t="s">
        <v>162</v>
      </c>
      <c r="F159" s="51"/>
      <c r="G159" s="54">
        <v>151739.63</v>
      </c>
      <c r="H159" s="63"/>
    </row>
    <row r="160" spans="1:9" ht="12" customHeight="1" x14ac:dyDescent="0.25">
      <c r="A160" s="51"/>
      <c r="B160" s="51"/>
      <c r="C160" s="52"/>
      <c r="D160" s="53"/>
      <c r="E160" s="74" t="s">
        <v>102</v>
      </c>
      <c r="F160" s="51"/>
      <c r="G160" s="54">
        <f>800+66497.81</f>
        <v>67297.81</v>
      </c>
      <c r="H160" s="63"/>
    </row>
    <row r="161" spans="1:9" ht="9.75" customHeight="1" x14ac:dyDescent="0.25">
      <c r="A161" s="51"/>
      <c r="B161" s="51"/>
      <c r="C161" s="52"/>
      <c r="D161" s="53"/>
      <c r="E161" s="57"/>
      <c r="F161" s="51"/>
      <c r="G161" s="75"/>
      <c r="H161" s="63"/>
    </row>
    <row r="162" spans="1:9" x14ac:dyDescent="0.25">
      <c r="A162" s="27" t="s">
        <v>104</v>
      </c>
      <c r="C162" s="37"/>
      <c r="D162" s="38"/>
      <c r="E162" s="39" t="s">
        <v>105</v>
      </c>
      <c r="F162" s="107">
        <f>F164</f>
        <v>489920</v>
      </c>
      <c r="G162" s="108">
        <f>G164</f>
        <v>523272.95999999996</v>
      </c>
      <c r="H162" s="106">
        <f>IF(F162&gt;0,G162/F162,"-")</f>
        <v>1.0680783801436968</v>
      </c>
    </row>
    <row r="163" spans="1:9" ht="9" customHeight="1" x14ac:dyDescent="0.25">
      <c r="C163" s="37"/>
      <c r="E163" s="66"/>
      <c r="F163" s="67"/>
      <c r="G163" s="68"/>
      <c r="H163" s="69"/>
    </row>
    <row r="164" spans="1:9" x14ac:dyDescent="0.25">
      <c r="A164" s="27" t="s">
        <v>104</v>
      </c>
      <c r="B164" s="76"/>
      <c r="C164" s="37" t="s">
        <v>96</v>
      </c>
      <c r="D164" s="77"/>
      <c r="E164" s="78" t="s">
        <v>97</v>
      </c>
      <c r="F164" s="46">
        <v>489920</v>
      </c>
      <c r="G164" s="47">
        <f>523277.66-4.7</f>
        <v>523272.95999999996</v>
      </c>
      <c r="H164" s="79"/>
    </row>
    <row r="165" spans="1:9" ht="9.75" customHeight="1" x14ac:dyDescent="0.25">
      <c r="A165" s="121"/>
      <c r="B165" s="76"/>
      <c r="C165" s="80"/>
      <c r="D165" s="77"/>
      <c r="E165" s="81"/>
      <c r="F165" s="82"/>
      <c r="G165" s="83"/>
      <c r="H165" s="79"/>
    </row>
    <row r="166" spans="1:9" x14ac:dyDescent="0.25">
      <c r="A166" s="27" t="s">
        <v>106</v>
      </c>
      <c r="C166" s="37"/>
      <c r="D166" s="38"/>
      <c r="E166" s="39" t="s">
        <v>107</v>
      </c>
      <c r="F166" s="107">
        <f>F168+F170</f>
        <v>1707500</v>
      </c>
      <c r="G166" s="108">
        <f>G168+G170</f>
        <v>1760100.8</v>
      </c>
      <c r="H166" s="106">
        <f>IF(F166&gt;0,G166/F166,"-")</f>
        <v>1.0308057393850658</v>
      </c>
    </row>
    <row r="167" spans="1:9" ht="10.5" customHeight="1" x14ac:dyDescent="0.25">
      <c r="C167" s="37"/>
      <c r="E167" s="66"/>
      <c r="F167" s="67"/>
      <c r="G167" s="68"/>
      <c r="H167" s="69"/>
    </row>
    <row r="168" spans="1:9" ht="24.75" x14ac:dyDescent="0.25">
      <c r="A168" s="27" t="s">
        <v>106</v>
      </c>
      <c r="C168" s="37" t="s">
        <v>108</v>
      </c>
      <c r="E168" s="34" t="s">
        <v>109</v>
      </c>
      <c r="F168" s="46">
        <v>7500</v>
      </c>
      <c r="G168" s="47">
        <v>4577.18</v>
      </c>
      <c r="H168" s="69"/>
    </row>
    <row r="169" spans="1:9" ht="9" customHeight="1" x14ac:dyDescent="0.25">
      <c r="C169" s="37"/>
      <c r="E169" s="66"/>
      <c r="F169" s="67"/>
      <c r="G169" s="36"/>
      <c r="H169" s="69"/>
    </row>
    <row r="170" spans="1:9" x14ac:dyDescent="0.25">
      <c r="A170" s="27" t="s">
        <v>106</v>
      </c>
      <c r="C170" s="37" t="s">
        <v>110</v>
      </c>
      <c r="E170" s="34" t="s">
        <v>111</v>
      </c>
      <c r="F170" s="46">
        <v>1700000</v>
      </c>
      <c r="G170" s="47">
        <v>1755523.62</v>
      </c>
      <c r="H170" s="69"/>
    </row>
    <row r="171" spans="1:9" ht="12" customHeight="1" x14ac:dyDescent="0.25">
      <c r="C171" s="37"/>
      <c r="E171" s="66"/>
      <c r="F171" s="67"/>
      <c r="G171" s="68"/>
      <c r="H171" s="69"/>
    </row>
    <row r="172" spans="1:9" x14ac:dyDescent="0.25">
      <c r="A172" s="27" t="s">
        <v>112</v>
      </c>
      <c r="C172" s="37" t="s">
        <v>113</v>
      </c>
      <c r="D172" s="38"/>
      <c r="E172" s="39" t="s">
        <v>114</v>
      </c>
      <c r="F172" s="107">
        <v>0</v>
      </c>
      <c r="G172" s="41">
        <v>20263.900000000001</v>
      </c>
      <c r="H172" s="106" t="str">
        <f>IF(F172&gt;0,G172/F172,"-")</f>
        <v>-</v>
      </c>
    </row>
    <row r="173" spans="1:9" ht="9.75" customHeight="1" x14ac:dyDescent="0.25">
      <c r="E173" s="34"/>
      <c r="F173" s="16"/>
      <c r="H173" s="45"/>
    </row>
    <row r="174" spans="1:9" x14ac:dyDescent="0.25">
      <c r="A174" s="27" t="s">
        <v>115</v>
      </c>
      <c r="C174" s="37" t="s">
        <v>116</v>
      </c>
      <c r="D174" s="38"/>
      <c r="E174" s="39" t="s">
        <v>117</v>
      </c>
      <c r="F174" s="107">
        <f>F177+F181</f>
        <v>8934467</v>
      </c>
      <c r="G174" s="108">
        <f>G177+G181</f>
        <v>10145397.58</v>
      </c>
      <c r="H174" s="106">
        <f>IF(F174&gt;0,G174/F174,"-")</f>
        <v>1.1355347308350907</v>
      </c>
    </row>
    <row r="175" spans="1:9" ht="9.75" customHeight="1" x14ac:dyDescent="0.25">
      <c r="C175" s="37"/>
      <c r="E175" s="66"/>
      <c r="F175" s="67"/>
      <c r="G175" s="68"/>
      <c r="H175" s="69"/>
    </row>
    <row r="176" spans="1:9" x14ac:dyDescent="0.25">
      <c r="E176" s="34" t="s">
        <v>24</v>
      </c>
      <c r="H176" s="45"/>
      <c r="I176" s="119"/>
    </row>
    <row r="177" spans="1:8" x14ac:dyDescent="0.25">
      <c r="A177" s="27" t="s">
        <v>118</v>
      </c>
      <c r="C177" s="37" t="s">
        <v>116</v>
      </c>
      <c r="E177" s="34" t="s">
        <v>119</v>
      </c>
      <c r="F177" s="46">
        <v>8089467</v>
      </c>
      <c r="G177" s="47">
        <v>8954228.3900000006</v>
      </c>
      <c r="H177" s="84">
        <f>IF(F177&gt;0,G177/F177,"-")</f>
        <v>1.1068996746015529</v>
      </c>
    </row>
    <row r="178" spans="1:8" ht="9" customHeight="1" x14ac:dyDescent="0.25">
      <c r="E178" s="26"/>
      <c r="G178" s="36"/>
      <c r="H178" s="45"/>
    </row>
    <row r="179" spans="1:8" ht="42" customHeight="1" x14ac:dyDescent="0.25">
      <c r="D179" s="112"/>
      <c r="E179" s="111" t="s">
        <v>168</v>
      </c>
      <c r="G179" s="36"/>
      <c r="H179" s="45"/>
    </row>
    <row r="180" spans="1:8" ht="9" customHeight="1" x14ac:dyDescent="0.25">
      <c r="E180" s="26"/>
      <c r="G180" s="36"/>
      <c r="H180" s="45"/>
    </row>
    <row r="181" spans="1:8" x14ac:dyDescent="0.25">
      <c r="A181" s="27" t="s">
        <v>120</v>
      </c>
      <c r="C181" s="37" t="s">
        <v>116</v>
      </c>
      <c r="E181" s="34" t="s">
        <v>121</v>
      </c>
      <c r="F181" s="46">
        <v>845000</v>
      </c>
      <c r="G181" s="47">
        <v>1191169.19</v>
      </c>
      <c r="H181" s="84">
        <f>IF(F181&gt;0,G181/F181,"-")</f>
        <v>1.4096676804733728</v>
      </c>
    </row>
    <row r="182" spans="1:8" ht="9" customHeight="1" x14ac:dyDescent="0.25">
      <c r="E182" s="34"/>
      <c r="G182" s="36"/>
      <c r="H182" s="45"/>
    </row>
    <row r="183" spans="1:8" ht="147.75" customHeight="1" x14ac:dyDescent="0.25">
      <c r="D183" s="113"/>
      <c r="E183" s="48" t="s">
        <v>179</v>
      </c>
      <c r="G183" s="36"/>
      <c r="H183" s="45"/>
    </row>
    <row r="184" spans="1:8" ht="9" customHeight="1" x14ac:dyDescent="0.25">
      <c r="F184" s="53"/>
      <c r="G184" s="123"/>
      <c r="H184" s="45"/>
    </row>
    <row r="185" spans="1:8" x14ac:dyDescent="0.25">
      <c r="E185" s="34" t="s">
        <v>7</v>
      </c>
      <c r="F185" s="53"/>
      <c r="G185" s="123"/>
      <c r="H185" s="45"/>
    </row>
    <row r="186" spans="1:8" x14ac:dyDescent="0.25">
      <c r="A186" s="85"/>
      <c r="B186" s="85"/>
      <c r="C186" s="86"/>
      <c r="D186" s="53"/>
      <c r="E186" s="70" t="s">
        <v>175</v>
      </c>
      <c r="F186" s="51"/>
      <c r="G186" s="54">
        <v>698629.89</v>
      </c>
      <c r="H186" s="63"/>
    </row>
    <row r="187" spans="1:8" x14ac:dyDescent="0.25">
      <c r="A187" s="51"/>
      <c r="B187" s="51"/>
      <c r="C187" s="52"/>
      <c r="D187" s="53"/>
      <c r="E187" s="57" t="s">
        <v>176</v>
      </c>
      <c r="F187" s="51"/>
      <c r="G187" s="54">
        <v>243666.86</v>
      </c>
      <c r="H187" s="63"/>
    </row>
    <row r="188" spans="1:8" x14ac:dyDescent="0.25">
      <c r="A188" s="51"/>
      <c r="B188" s="51"/>
      <c r="C188" s="52"/>
      <c r="D188" s="53"/>
      <c r="E188" s="57" t="s">
        <v>177</v>
      </c>
      <c r="F188" s="51"/>
      <c r="G188" s="54">
        <v>150102.44</v>
      </c>
      <c r="H188" s="63"/>
    </row>
    <row r="189" spans="1:8" ht="18" x14ac:dyDescent="0.25">
      <c r="A189" s="51"/>
      <c r="B189" s="51"/>
      <c r="C189" s="52"/>
      <c r="D189" s="53"/>
      <c r="E189" s="57" t="s">
        <v>122</v>
      </c>
      <c r="F189" s="51"/>
      <c r="G189" s="54">
        <v>98770</v>
      </c>
      <c r="H189" s="63"/>
    </row>
    <row r="190" spans="1:8" ht="9" customHeight="1" x14ac:dyDescent="0.25">
      <c r="A190" s="51"/>
      <c r="B190" s="51"/>
      <c r="C190" s="52"/>
      <c r="D190" s="53"/>
      <c r="E190" s="57"/>
      <c r="F190" s="51"/>
      <c r="G190" s="70"/>
      <c r="H190" s="63"/>
    </row>
    <row r="191" spans="1:8" x14ac:dyDescent="0.25">
      <c r="A191" s="27" t="s">
        <v>123</v>
      </c>
      <c r="D191" s="128" t="s">
        <v>124</v>
      </c>
      <c r="E191" s="128"/>
      <c r="F191" s="92">
        <f>F195+F246</f>
        <v>4336938</v>
      </c>
      <c r="G191" s="93">
        <f>G195+G246</f>
        <v>3102759.8600000003</v>
      </c>
      <c r="H191" s="94">
        <f>IF(F191&gt;0,G191/F191,"-")</f>
        <v>0.71542638147006032</v>
      </c>
    </row>
    <row r="192" spans="1:8" ht="9" customHeight="1" x14ac:dyDescent="0.25">
      <c r="D192" s="5"/>
      <c r="E192" s="34"/>
      <c r="F192" s="5"/>
      <c r="G192" s="5"/>
      <c r="H192" s="6"/>
    </row>
    <row r="193" spans="1:9" x14ac:dyDescent="0.25">
      <c r="D193" s="5"/>
      <c r="E193" s="7" t="s">
        <v>22</v>
      </c>
      <c r="F193" s="32">
        <f>IF(F32=0,"-",F191/F32)</f>
        <v>9.4766434110110903E-2</v>
      </c>
      <c r="G193" s="32">
        <f>IF(G32=0,"-",G191/G32)</f>
        <v>6.3661649093261899E-2</v>
      </c>
      <c r="H193" s="6"/>
    </row>
    <row r="194" spans="1:9" ht="7.5" customHeight="1" x14ac:dyDescent="0.25">
      <c r="D194" s="5"/>
      <c r="E194" s="34"/>
      <c r="F194" s="5"/>
      <c r="G194" s="5"/>
      <c r="H194" s="6"/>
    </row>
    <row r="195" spans="1:9" x14ac:dyDescent="0.25">
      <c r="A195" s="27" t="s">
        <v>125</v>
      </c>
      <c r="D195" s="127" t="s">
        <v>126</v>
      </c>
      <c r="E195" s="127"/>
      <c r="F195" s="96">
        <f>F200+F208+F223</f>
        <v>4336938</v>
      </c>
      <c r="G195" s="97">
        <f>G200+G208+G223</f>
        <v>3793733.41</v>
      </c>
      <c r="H195" s="98">
        <f>IF(F195&gt;0,G195/F195,"-")</f>
        <v>0.87474928394180418</v>
      </c>
    </row>
    <row r="196" spans="1:9" ht="8.25" customHeight="1" x14ac:dyDescent="0.25">
      <c r="D196" s="5"/>
      <c r="E196" s="34"/>
      <c r="F196" s="5"/>
      <c r="G196" s="5"/>
      <c r="H196" s="6"/>
    </row>
    <row r="197" spans="1:9" x14ac:dyDescent="0.25">
      <c r="D197" s="5"/>
      <c r="E197" s="7" t="s">
        <v>22</v>
      </c>
      <c r="F197" s="32">
        <f>IF(F$191=0,"-",F195/F$191)</f>
        <v>1</v>
      </c>
      <c r="G197" s="32">
        <f>IF(G$191=0,"-",G195/G$191)</f>
        <v>1.2226964319436566</v>
      </c>
      <c r="H197" s="31"/>
    </row>
    <row r="198" spans="1:9" x14ac:dyDescent="0.25">
      <c r="D198" s="5"/>
      <c r="E198" s="27" t="s">
        <v>24</v>
      </c>
      <c r="F198" s="33"/>
      <c r="G198" s="33"/>
      <c r="H198" s="31"/>
    </row>
    <row r="199" spans="1:9" ht="9.75" customHeight="1" x14ac:dyDescent="0.25">
      <c r="D199" s="5"/>
      <c r="E199" s="34"/>
      <c r="F199" s="5"/>
      <c r="G199" s="5"/>
      <c r="H199" s="6"/>
    </row>
    <row r="200" spans="1:9" x14ac:dyDescent="0.25">
      <c r="A200" s="27" t="s">
        <v>127</v>
      </c>
      <c r="C200" s="37" t="s">
        <v>128</v>
      </c>
      <c r="D200" s="95" t="s">
        <v>25</v>
      </c>
      <c r="E200" s="109" t="s">
        <v>129</v>
      </c>
      <c r="F200" s="87">
        <v>51408</v>
      </c>
      <c r="G200" s="103">
        <f>SUM(G205:G206)</f>
        <v>51985.38</v>
      </c>
      <c r="H200" s="104">
        <f>IF(F200&gt;0,G200/F200,"-")</f>
        <v>1.0112313258636787</v>
      </c>
    </row>
    <row r="201" spans="1:9" ht="9.75" customHeight="1" x14ac:dyDescent="0.25">
      <c r="D201" s="5"/>
      <c r="E201" s="34"/>
      <c r="F201" s="5"/>
      <c r="G201" s="5"/>
      <c r="H201" s="6"/>
    </row>
    <row r="202" spans="1:9" x14ac:dyDescent="0.25">
      <c r="D202" s="5"/>
      <c r="E202" s="7" t="s">
        <v>22</v>
      </c>
      <c r="F202" s="32">
        <f>IF(F$195=0,"-",F200/F$195)</f>
        <v>1.1853524306780498E-2</v>
      </c>
      <c r="G202" s="32">
        <f>IF(G$195=0,"-",G200/G$195)</f>
        <v>1.3702960746522249E-2</v>
      </c>
      <c r="H202" s="31"/>
    </row>
    <row r="203" spans="1:9" ht="8.25" customHeight="1" x14ac:dyDescent="0.25">
      <c r="D203" s="5"/>
      <c r="E203" s="34"/>
      <c r="F203" s="5"/>
      <c r="G203" s="7"/>
      <c r="H203" s="45"/>
    </row>
    <row r="204" spans="1:9" x14ac:dyDescent="0.25">
      <c r="E204" s="34" t="s">
        <v>130</v>
      </c>
      <c r="G204" s="36"/>
      <c r="H204" s="45"/>
    </row>
    <row r="205" spans="1:9" x14ac:dyDescent="0.25">
      <c r="A205" s="51"/>
      <c r="B205" s="51"/>
      <c r="C205" s="52"/>
      <c r="D205" s="53"/>
      <c r="E205" s="71" t="s">
        <v>173</v>
      </c>
      <c r="F205" s="51"/>
      <c r="G205" s="54">
        <v>51407.74</v>
      </c>
      <c r="H205" s="63"/>
      <c r="I205" s="119"/>
    </row>
    <row r="206" spans="1:9" x14ac:dyDescent="0.25">
      <c r="A206" s="51"/>
      <c r="B206" s="51"/>
      <c r="C206" s="52"/>
      <c r="D206" s="53"/>
      <c r="E206" s="71" t="s">
        <v>174</v>
      </c>
      <c r="F206" s="51"/>
      <c r="G206" s="54">
        <v>577.64</v>
      </c>
      <c r="H206" s="63"/>
    </row>
    <row r="207" spans="1:9" ht="10.5" customHeight="1" x14ac:dyDescent="0.25">
      <c r="E207" s="34"/>
      <c r="F207" s="16"/>
      <c r="H207" s="45"/>
    </row>
    <row r="208" spans="1:9" x14ac:dyDescent="0.25">
      <c r="A208" s="65" t="s">
        <v>131</v>
      </c>
      <c r="C208" s="37" t="s">
        <v>132</v>
      </c>
      <c r="D208" s="95" t="s">
        <v>27</v>
      </c>
      <c r="E208" s="109" t="s">
        <v>133</v>
      </c>
      <c r="F208" s="87">
        <v>1971530</v>
      </c>
      <c r="G208" s="103">
        <f>G217+G220+G221</f>
        <v>2327748.0300000003</v>
      </c>
      <c r="H208" s="104">
        <f>IF(F208&gt;0,G208/F208,"-")</f>
        <v>1.1806810091654707</v>
      </c>
    </row>
    <row r="209" spans="1:8" ht="10.5" customHeight="1" x14ac:dyDescent="0.25">
      <c r="D209" s="5"/>
      <c r="E209" s="34"/>
      <c r="F209" s="5"/>
      <c r="G209" s="5"/>
      <c r="H209" s="6"/>
    </row>
    <row r="210" spans="1:8" x14ac:dyDescent="0.25">
      <c r="D210" s="5"/>
      <c r="E210" s="7" t="s">
        <v>60</v>
      </c>
      <c r="F210" s="32">
        <f>IF(F$195=0,"-",F208/F$195)</f>
        <v>0.45459031233556946</v>
      </c>
      <c r="G210" s="32">
        <f>IF(G$195=0,"-",G208/G$195)</f>
        <v>0.61357712270035336</v>
      </c>
      <c r="H210" s="31"/>
    </row>
    <row r="211" spans="1:8" ht="9" customHeight="1" x14ac:dyDescent="0.25">
      <c r="D211" s="5"/>
      <c r="E211" s="34"/>
      <c r="F211" s="5"/>
      <c r="G211" s="5"/>
      <c r="H211" s="6"/>
    </row>
    <row r="212" spans="1:8" ht="46.5" customHeight="1" x14ac:dyDescent="0.25">
      <c r="E212" s="88" t="s">
        <v>134</v>
      </c>
      <c r="F212" s="16"/>
      <c r="G212" s="16"/>
      <c r="H212" s="42"/>
    </row>
    <row r="213" spans="1:8" ht="9.75" customHeight="1" x14ac:dyDescent="0.25">
      <c r="E213" s="88"/>
      <c r="F213" s="16"/>
      <c r="G213" s="16"/>
      <c r="H213" s="42"/>
    </row>
    <row r="214" spans="1:8" x14ac:dyDescent="0.25">
      <c r="E214" s="34" t="s">
        <v>24</v>
      </c>
      <c r="G214" s="36"/>
      <c r="H214" s="27"/>
    </row>
    <row r="215" spans="1:8" ht="9" customHeight="1" x14ac:dyDescent="0.25">
      <c r="E215" s="34"/>
      <c r="F215" s="16"/>
      <c r="H215" s="45"/>
    </row>
    <row r="216" spans="1:8" ht="16.5" x14ac:dyDescent="0.25">
      <c r="A216" s="36"/>
      <c r="D216" s="27"/>
      <c r="E216" s="43" t="s">
        <v>135</v>
      </c>
      <c r="F216" s="16"/>
      <c r="G216" s="36"/>
      <c r="H216" s="45"/>
    </row>
    <row r="217" spans="1:8" x14ac:dyDescent="0.25">
      <c r="A217" s="36" t="s">
        <v>136</v>
      </c>
      <c r="D217" s="27"/>
      <c r="E217" s="36" t="s">
        <v>137</v>
      </c>
      <c r="F217" s="16"/>
      <c r="G217" s="47">
        <v>85789.43</v>
      </c>
      <c r="H217" s="45"/>
    </row>
    <row r="218" spans="1:8" ht="10.5" customHeight="1" x14ac:dyDescent="0.25">
      <c r="A218" s="36"/>
      <c r="D218" s="27"/>
      <c r="E218" s="36"/>
      <c r="F218" s="16"/>
      <c r="G218" s="36"/>
      <c r="H218" s="45"/>
    </row>
    <row r="219" spans="1:8" ht="24.75" x14ac:dyDescent="0.25">
      <c r="A219" s="36"/>
      <c r="D219" s="27"/>
      <c r="E219" s="43" t="s">
        <v>138</v>
      </c>
      <c r="F219" s="16"/>
      <c r="G219" s="36"/>
      <c r="H219" s="45"/>
    </row>
    <row r="220" spans="1:8" x14ac:dyDescent="0.25">
      <c r="A220" s="36" t="s">
        <v>139</v>
      </c>
      <c r="D220" s="27"/>
      <c r="E220" s="36" t="s">
        <v>140</v>
      </c>
      <c r="F220" s="16"/>
      <c r="G220" s="47">
        <v>2094842.6</v>
      </c>
      <c r="H220" s="45"/>
    </row>
    <row r="221" spans="1:8" ht="16.5" x14ac:dyDescent="0.25">
      <c r="A221" s="36" t="s">
        <v>141</v>
      </c>
      <c r="D221" s="27"/>
      <c r="E221" s="36" t="s">
        <v>142</v>
      </c>
      <c r="F221" s="16"/>
      <c r="G221" s="47">
        <v>147116</v>
      </c>
      <c r="H221" s="45"/>
    </row>
    <row r="222" spans="1:8" ht="12.75" customHeight="1" x14ac:dyDescent="0.25">
      <c r="A222" s="36"/>
      <c r="D222" s="27"/>
      <c r="E222" s="36"/>
      <c r="F222" s="16"/>
      <c r="G222" s="36"/>
      <c r="H222" s="45"/>
    </row>
    <row r="223" spans="1:8" x14ac:dyDescent="0.25">
      <c r="A223" s="27" t="s">
        <v>143</v>
      </c>
      <c r="C223" s="37"/>
      <c r="D223" s="95" t="s">
        <v>59</v>
      </c>
      <c r="E223" s="109" t="s">
        <v>144</v>
      </c>
      <c r="F223" s="102">
        <f>F228+F240</f>
        <v>2314000</v>
      </c>
      <c r="G223" s="103">
        <f>G228+G240</f>
        <v>1414000</v>
      </c>
      <c r="H223" s="104">
        <f>IF(F223&gt;0,G223/F223,"-")</f>
        <v>0.61106309420916161</v>
      </c>
    </row>
    <row r="224" spans="1:8" ht="10.5" customHeight="1" x14ac:dyDescent="0.25">
      <c r="D224" s="5"/>
      <c r="E224" s="34"/>
      <c r="F224" s="5"/>
      <c r="G224" s="5"/>
      <c r="H224" s="6"/>
    </row>
    <row r="225" spans="1:8" x14ac:dyDescent="0.25">
      <c r="D225" s="5"/>
      <c r="E225" s="7" t="s">
        <v>60</v>
      </c>
      <c r="F225" s="32">
        <f>IF(F$195=0,"-",F223/F$195)</f>
        <v>0.53355616335764999</v>
      </c>
      <c r="G225" s="32">
        <f>IF(G$195=0,"-",G223/G$195)</f>
        <v>0.37271991655312436</v>
      </c>
      <c r="H225" s="31"/>
    </row>
    <row r="226" spans="1:8" x14ac:dyDescent="0.25">
      <c r="D226" s="5"/>
      <c r="E226" s="43" t="s">
        <v>24</v>
      </c>
      <c r="F226" s="7"/>
      <c r="G226" s="5"/>
      <c r="H226" s="6"/>
    </row>
    <row r="227" spans="1:8" ht="9.75" customHeight="1" x14ac:dyDescent="0.25">
      <c r="D227" s="5"/>
      <c r="E227" s="43"/>
      <c r="F227" s="7"/>
      <c r="G227" s="5"/>
      <c r="H227" s="6"/>
    </row>
    <row r="228" spans="1:8" x14ac:dyDescent="0.25">
      <c r="A228" s="27" t="s">
        <v>145</v>
      </c>
      <c r="C228" s="37" t="s">
        <v>146</v>
      </c>
      <c r="D228" s="38"/>
      <c r="E228" s="39" t="s">
        <v>147</v>
      </c>
      <c r="F228" s="107">
        <v>900000</v>
      </c>
      <c r="G228" s="108">
        <f>SUM(G231:G231)</f>
        <v>0</v>
      </c>
      <c r="H228" s="106">
        <f>IF(F228&gt;0,G228/F228,"-")</f>
        <v>0</v>
      </c>
    </row>
    <row r="229" spans="1:8" ht="10.5" customHeight="1" x14ac:dyDescent="0.25">
      <c r="E229" s="34"/>
      <c r="F229" s="16"/>
      <c r="G229" s="16"/>
      <c r="H229" s="42"/>
    </row>
    <row r="230" spans="1:8" x14ac:dyDescent="0.25">
      <c r="E230" s="34"/>
      <c r="F230" s="53" t="s">
        <v>83</v>
      </c>
      <c r="G230" s="123" t="s">
        <v>84</v>
      </c>
      <c r="H230" s="42"/>
    </row>
    <row r="231" spans="1:8" x14ac:dyDescent="0.25">
      <c r="E231" s="36" t="s">
        <v>148</v>
      </c>
      <c r="F231" s="35">
        <f>F236</f>
        <v>900000</v>
      </c>
      <c r="G231" s="36">
        <f>G236</f>
        <v>0</v>
      </c>
      <c r="H231" s="45"/>
    </row>
    <row r="232" spans="1:8" x14ac:dyDescent="0.25">
      <c r="E232" s="89" t="s">
        <v>149</v>
      </c>
      <c r="F232" s="46">
        <v>1</v>
      </c>
      <c r="G232" s="46">
        <v>0</v>
      </c>
      <c r="H232" s="45"/>
    </row>
    <row r="233" spans="1:8" x14ac:dyDescent="0.25">
      <c r="E233" s="34" t="s">
        <v>24</v>
      </c>
      <c r="G233" s="36"/>
      <c r="H233" s="45"/>
    </row>
    <row r="234" spans="1:8" ht="6.75" customHeight="1" x14ac:dyDescent="0.25">
      <c r="H234" s="45"/>
    </row>
    <row r="235" spans="1:8" x14ac:dyDescent="0.25">
      <c r="E235" s="35" t="s">
        <v>150</v>
      </c>
      <c r="G235" s="36"/>
      <c r="H235" s="45"/>
    </row>
    <row r="236" spans="1:8" x14ac:dyDescent="0.25">
      <c r="E236" s="90" t="s">
        <v>170</v>
      </c>
      <c r="F236" s="46">
        <v>900000</v>
      </c>
      <c r="G236" s="47">
        <v>0</v>
      </c>
      <c r="H236" s="45"/>
    </row>
    <row r="237" spans="1:8" x14ac:dyDescent="0.25">
      <c r="E237" s="23" t="s">
        <v>151</v>
      </c>
      <c r="F237" s="46">
        <v>475</v>
      </c>
      <c r="G237" s="46">
        <v>0</v>
      </c>
      <c r="H237" s="45"/>
    </row>
    <row r="238" spans="1:8" ht="11.25" customHeight="1" x14ac:dyDescent="0.25">
      <c r="E238" s="23"/>
      <c r="F238" s="35"/>
      <c r="G238" s="35"/>
      <c r="H238" s="45"/>
    </row>
    <row r="239" spans="1:8" ht="10.5" customHeight="1" x14ac:dyDescent="0.25">
      <c r="E239" s="34"/>
      <c r="F239" s="16"/>
      <c r="G239" s="36"/>
      <c r="H239" s="45"/>
    </row>
    <row r="240" spans="1:8" x14ac:dyDescent="0.25">
      <c r="A240" s="27" t="s">
        <v>152</v>
      </c>
      <c r="C240" s="37" t="s">
        <v>146</v>
      </c>
      <c r="D240" s="38"/>
      <c r="E240" s="39" t="s">
        <v>153</v>
      </c>
      <c r="F240" s="107">
        <f>SUM(F242:F242)</f>
        <v>1414000</v>
      </c>
      <c r="G240" s="108">
        <f>SUM(G242:G242)</f>
        <v>1414000</v>
      </c>
      <c r="H240" s="106">
        <f>IF(F240&gt;0,G240/F240,"-")</f>
        <v>1</v>
      </c>
    </row>
    <row r="241" spans="1:8" ht="12" customHeight="1" x14ac:dyDescent="0.25">
      <c r="E241" s="34"/>
      <c r="F241" s="53" t="s">
        <v>83</v>
      </c>
      <c r="G241" s="123" t="s">
        <v>84</v>
      </c>
      <c r="H241" s="42"/>
    </row>
    <row r="242" spans="1:8" x14ac:dyDescent="0.25">
      <c r="E242" s="36" t="s">
        <v>148</v>
      </c>
      <c r="F242" s="46">
        <v>1414000</v>
      </c>
      <c r="G242" s="47">
        <v>1414000</v>
      </c>
      <c r="H242" s="45"/>
    </row>
    <row r="243" spans="1:8" x14ac:dyDescent="0.25">
      <c r="E243" s="89" t="s">
        <v>154</v>
      </c>
      <c r="F243" s="46">
        <v>1</v>
      </c>
      <c r="G243" s="46">
        <v>1</v>
      </c>
      <c r="H243" s="45"/>
    </row>
    <row r="244" spans="1:8" x14ac:dyDescent="0.25">
      <c r="E244" s="23" t="s">
        <v>151</v>
      </c>
      <c r="F244" s="46">
        <v>61</v>
      </c>
      <c r="G244" s="46">
        <v>89</v>
      </c>
      <c r="H244" s="45"/>
    </row>
    <row r="245" spans="1:8" ht="9" customHeight="1" x14ac:dyDescent="0.25">
      <c r="E245" s="23"/>
      <c r="F245" s="16"/>
      <c r="G245" s="36"/>
      <c r="H245" s="45"/>
    </row>
    <row r="246" spans="1:8" ht="23.25" customHeight="1" x14ac:dyDescent="0.25">
      <c r="A246" s="27" t="s">
        <v>155</v>
      </c>
      <c r="C246" s="37" t="s">
        <v>156</v>
      </c>
      <c r="D246" s="126" t="s">
        <v>157</v>
      </c>
      <c r="E246" s="126"/>
      <c r="F246" s="96">
        <f>F251</f>
        <v>0</v>
      </c>
      <c r="G246" s="97">
        <f>G251</f>
        <v>-690973.55</v>
      </c>
      <c r="H246" s="98" t="str">
        <f>IF(F246&gt;0,G246/F246,"-")</f>
        <v>-</v>
      </c>
    </row>
    <row r="247" spans="1:8" ht="6.75" customHeight="1" x14ac:dyDescent="0.25">
      <c r="D247" s="5"/>
      <c r="E247" s="34"/>
      <c r="F247" s="5"/>
      <c r="G247" s="5"/>
      <c r="H247" s="6"/>
    </row>
    <row r="248" spans="1:8" x14ac:dyDescent="0.25">
      <c r="D248" s="5"/>
      <c r="E248" s="7" t="s">
        <v>22</v>
      </c>
      <c r="F248" s="32">
        <f>IF(F$191=0,"-",F246/F$191)</f>
        <v>0</v>
      </c>
      <c r="G248" s="32">
        <f>IF(G$191=0,"-",G246/G$191)</f>
        <v>-0.22269643194365676</v>
      </c>
      <c r="H248" s="31"/>
    </row>
    <row r="249" spans="1:8" x14ac:dyDescent="0.25">
      <c r="D249" s="5"/>
      <c r="E249" s="27" t="s">
        <v>24</v>
      </c>
      <c r="F249" s="33"/>
      <c r="G249" s="33"/>
      <c r="H249" s="31"/>
    </row>
    <row r="250" spans="1:8" ht="7.5" customHeight="1" x14ac:dyDescent="0.25">
      <c r="D250" s="5"/>
      <c r="E250" s="34"/>
      <c r="F250" s="5"/>
      <c r="G250" s="5"/>
      <c r="H250" s="6"/>
    </row>
    <row r="251" spans="1:8" x14ac:dyDescent="0.25">
      <c r="A251" s="27" t="s">
        <v>155</v>
      </c>
      <c r="C251" s="37" t="s">
        <v>156</v>
      </c>
      <c r="D251" s="95" t="s">
        <v>25</v>
      </c>
      <c r="E251" s="109" t="s">
        <v>158</v>
      </c>
      <c r="F251" s="102">
        <f>SUM(F254:F254)</f>
        <v>0</v>
      </c>
      <c r="G251" s="103">
        <f>SUM(G254:G254)</f>
        <v>-690973.55</v>
      </c>
      <c r="H251" s="104" t="str">
        <f>IF(F251&gt;0,G251/F251,"-")</f>
        <v>-</v>
      </c>
    </row>
    <row r="252" spans="1:8" ht="11.25" customHeight="1" x14ac:dyDescent="0.25">
      <c r="A252" s="7"/>
      <c r="B252" s="7"/>
      <c r="C252" s="2"/>
      <c r="F252" s="124"/>
      <c r="G252" s="124"/>
    </row>
    <row r="253" spans="1:8" x14ac:dyDescent="0.25">
      <c r="E253" s="34" t="s">
        <v>159</v>
      </c>
      <c r="F253" s="53" t="s">
        <v>83</v>
      </c>
      <c r="G253" s="123" t="s">
        <v>84</v>
      </c>
    </row>
    <row r="254" spans="1:8" ht="40.15" customHeight="1" x14ac:dyDescent="0.25">
      <c r="C254" s="28" t="s">
        <v>171</v>
      </c>
      <c r="E254" s="36" t="s">
        <v>182</v>
      </c>
      <c r="F254" s="46">
        <v>0</v>
      </c>
      <c r="G254" s="47">
        <v>-690973.55</v>
      </c>
    </row>
    <row r="255" spans="1:8" x14ac:dyDescent="0.25">
      <c r="F255" s="124"/>
      <c r="G255" s="124"/>
    </row>
    <row r="256" spans="1:8" x14ac:dyDescent="0.25">
      <c r="E256" s="88"/>
      <c r="F256" s="29"/>
      <c r="G256" s="34"/>
      <c r="H256" s="27"/>
    </row>
    <row r="257" spans="1:8" x14ac:dyDescent="0.25">
      <c r="A257" s="7"/>
      <c r="B257" s="7"/>
      <c r="C257" s="2"/>
      <c r="E257" s="124"/>
      <c r="F257" s="29"/>
      <c r="G257" s="34"/>
      <c r="H257" s="27"/>
    </row>
    <row r="258" spans="1:8" x14ac:dyDescent="0.25">
      <c r="A258" s="7"/>
      <c r="B258" s="7"/>
      <c r="C258" s="2"/>
      <c r="E258" s="124"/>
      <c r="F258" s="29"/>
      <c r="G258" s="34"/>
      <c r="H258" s="27"/>
    </row>
    <row r="259" spans="1:8" x14ac:dyDescent="0.25">
      <c r="A259" s="7"/>
      <c r="B259" s="7"/>
      <c r="C259" s="2"/>
      <c r="E259" s="124"/>
      <c r="F259" s="29"/>
      <c r="G259" s="34"/>
      <c r="H259" s="27"/>
    </row>
    <row r="260" spans="1:8" x14ac:dyDescent="0.25">
      <c r="A260" s="7"/>
      <c r="B260" s="7"/>
      <c r="C260" s="2"/>
      <c r="D260" s="125"/>
      <c r="E260" s="125"/>
      <c r="G260" s="34"/>
      <c r="H260" s="27"/>
    </row>
    <row r="261" spans="1:8" x14ac:dyDescent="0.25">
      <c r="A261" s="7"/>
      <c r="B261" s="7"/>
      <c r="C261" s="2"/>
      <c r="D261" s="125"/>
      <c r="E261" s="125"/>
      <c r="G261" s="34"/>
      <c r="H261" s="27"/>
    </row>
    <row r="262" spans="1:8" x14ac:dyDescent="0.25">
      <c r="A262" s="7"/>
      <c r="B262" s="7"/>
      <c r="C262" s="2"/>
      <c r="D262" s="125"/>
      <c r="E262" s="125"/>
      <c r="G262" s="34"/>
      <c r="H262" s="27"/>
    </row>
    <row r="263" spans="1:8" x14ac:dyDescent="0.25">
      <c r="A263" s="7"/>
      <c r="B263" s="7"/>
      <c r="C263" s="2"/>
      <c r="D263" s="125"/>
      <c r="E263" s="125"/>
      <c r="G263" s="34"/>
      <c r="H263" s="27"/>
    </row>
    <row r="264" spans="1:8" x14ac:dyDescent="0.25">
      <c r="A264" s="7"/>
      <c r="B264" s="7"/>
      <c r="C264" s="2"/>
      <c r="E264" s="124"/>
      <c r="F264" s="29"/>
      <c r="G264" s="34"/>
      <c r="H264" s="27"/>
    </row>
    <row r="265" spans="1:8" x14ac:dyDescent="0.25">
      <c r="A265" s="16"/>
      <c r="B265" s="43"/>
      <c r="C265" s="35"/>
      <c r="D265" s="36"/>
      <c r="E265" s="45"/>
      <c r="H265" s="27"/>
    </row>
    <row r="266" spans="1:8" x14ac:dyDescent="0.25">
      <c r="A266" s="16"/>
      <c r="B266" s="91"/>
      <c r="C266" s="35"/>
      <c r="D266" s="36"/>
      <c r="E266" s="45"/>
      <c r="H266" s="27"/>
    </row>
    <row r="267" spans="1:8" x14ac:dyDescent="0.25">
      <c r="A267" s="16"/>
      <c r="B267" s="43"/>
      <c r="C267" s="35"/>
      <c r="D267" s="36"/>
      <c r="E267" s="45"/>
      <c r="H267" s="27"/>
    </row>
    <row r="268" spans="1:8" x14ac:dyDescent="0.25">
      <c r="A268" s="16"/>
      <c r="B268" s="34"/>
      <c r="C268" s="16"/>
      <c r="D268" s="36"/>
      <c r="E268" s="45"/>
      <c r="H268" s="27"/>
    </row>
    <row r="269" spans="1:8" x14ac:dyDescent="0.25">
      <c r="A269" s="7"/>
      <c r="B269" s="7"/>
      <c r="C269" s="2"/>
      <c r="E269" s="124"/>
      <c r="F269" s="29"/>
      <c r="G269" s="34"/>
      <c r="H269" s="27"/>
    </row>
    <row r="270" spans="1:8" x14ac:dyDescent="0.25">
      <c r="F270" s="124"/>
      <c r="G270" s="124"/>
    </row>
    <row r="271" spans="1:8" x14ac:dyDescent="0.25">
      <c r="A271" s="7"/>
      <c r="B271" s="7"/>
      <c r="C271" s="2"/>
      <c r="F271" s="124"/>
      <c r="G271" s="124"/>
    </row>
    <row r="272" spans="1:8" x14ac:dyDescent="0.25">
      <c r="F272" s="124"/>
      <c r="G272" s="124"/>
    </row>
    <row r="273" spans="1:7" x14ac:dyDescent="0.25">
      <c r="A273" s="7"/>
      <c r="B273" s="7"/>
      <c r="C273" s="2"/>
      <c r="F273" s="124"/>
      <c r="G273" s="124"/>
    </row>
    <row r="274" spans="1:7" x14ac:dyDescent="0.25">
      <c r="A274" s="7"/>
      <c r="B274" s="7"/>
      <c r="C274" s="2"/>
      <c r="F274" s="124"/>
      <c r="G274" s="124"/>
    </row>
    <row r="275" spans="1:7" x14ac:dyDescent="0.25">
      <c r="A275" s="7"/>
      <c r="B275" s="7"/>
      <c r="C275" s="2"/>
      <c r="F275" s="124"/>
      <c r="G275" s="124"/>
    </row>
    <row r="276" spans="1:7" x14ac:dyDescent="0.25">
      <c r="A276" s="7"/>
      <c r="B276" s="7"/>
      <c r="C276" s="2"/>
      <c r="F276" s="124"/>
      <c r="G276" s="124"/>
    </row>
    <row r="277" spans="1:7" x14ac:dyDescent="0.25">
      <c r="F277" s="124"/>
      <c r="G277" s="124"/>
    </row>
    <row r="278" spans="1:7" x14ac:dyDescent="0.25">
      <c r="A278" s="7"/>
      <c r="B278" s="7"/>
      <c r="C278" s="2"/>
      <c r="F278" s="124"/>
      <c r="G278" s="124"/>
    </row>
    <row r="279" spans="1:7" x14ac:dyDescent="0.25">
      <c r="A279" s="7"/>
      <c r="B279" s="7"/>
      <c r="C279" s="2"/>
      <c r="F279" s="124"/>
      <c r="G279" s="124"/>
    </row>
    <row r="280" spans="1:7" x14ac:dyDescent="0.25">
      <c r="A280" s="7"/>
      <c r="B280" s="7"/>
      <c r="C280" s="2"/>
      <c r="F280" s="124"/>
      <c r="G280" s="124"/>
    </row>
    <row r="281" spans="1:7" x14ac:dyDescent="0.25">
      <c r="A281" s="7"/>
      <c r="B281" s="7"/>
      <c r="C281" s="2"/>
      <c r="F281" s="124"/>
      <c r="G281" s="124"/>
    </row>
    <row r="282" spans="1:7" x14ac:dyDescent="0.25">
      <c r="A282" s="7"/>
      <c r="B282" s="7"/>
      <c r="C282" s="2"/>
      <c r="F282" s="124"/>
      <c r="G282" s="124"/>
    </row>
    <row r="283" spans="1:7" x14ac:dyDescent="0.25">
      <c r="A283" s="7"/>
      <c r="B283" s="7"/>
      <c r="C283" s="2"/>
      <c r="F283" s="124"/>
      <c r="G283" s="124"/>
    </row>
    <row r="284" spans="1:7" x14ac:dyDescent="0.25">
      <c r="A284" s="7"/>
      <c r="B284" s="7"/>
      <c r="C284" s="2"/>
      <c r="F284" s="124"/>
      <c r="G284" s="124"/>
    </row>
    <row r="285" spans="1:7" x14ac:dyDescent="0.25">
      <c r="F285" s="124"/>
      <c r="G285" s="124"/>
    </row>
    <row r="286" spans="1:7" x14ac:dyDescent="0.25">
      <c r="A286" s="7"/>
      <c r="B286" s="7"/>
      <c r="C286" s="2"/>
      <c r="F286" s="124"/>
      <c r="G286" s="124"/>
    </row>
    <row r="287" spans="1:7" x14ac:dyDescent="0.25">
      <c r="A287" s="7"/>
      <c r="B287" s="7"/>
      <c r="C287" s="2"/>
      <c r="F287" s="124"/>
      <c r="G287" s="124"/>
    </row>
    <row r="288" spans="1:7" x14ac:dyDescent="0.25">
      <c r="A288" s="7"/>
      <c r="B288" s="7"/>
      <c r="C288" s="2"/>
      <c r="F288" s="124"/>
      <c r="G288" s="124"/>
    </row>
    <row r="289" spans="1:7" x14ac:dyDescent="0.25">
      <c r="A289" s="7"/>
      <c r="B289" s="7"/>
      <c r="C289" s="2"/>
      <c r="F289" s="124"/>
      <c r="G289" s="124"/>
    </row>
    <row r="290" spans="1:7" x14ac:dyDescent="0.25">
      <c r="A290" s="7"/>
      <c r="B290" s="7"/>
      <c r="C290" s="2"/>
      <c r="F290" s="124"/>
      <c r="G290" s="124"/>
    </row>
    <row r="291" spans="1:7" x14ac:dyDescent="0.25">
      <c r="A291" s="7"/>
      <c r="B291" s="7"/>
      <c r="C291" s="2"/>
      <c r="F291" s="124"/>
      <c r="G291" s="124"/>
    </row>
    <row r="292" spans="1:7" x14ac:dyDescent="0.25">
      <c r="A292" s="7"/>
      <c r="B292" s="7"/>
      <c r="C292" s="2"/>
      <c r="F292" s="124"/>
      <c r="G292" s="124"/>
    </row>
    <row r="293" spans="1:7" x14ac:dyDescent="0.25">
      <c r="F293" s="124"/>
      <c r="G293" s="124"/>
    </row>
    <row r="294" spans="1:7" x14ac:dyDescent="0.25">
      <c r="A294" s="7"/>
      <c r="B294" s="7"/>
      <c r="C294" s="2"/>
      <c r="F294" s="124"/>
      <c r="G294" s="124"/>
    </row>
    <row r="295" spans="1:7" x14ac:dyDescent="0.25">
      <c r="A295" s="7"/>
      <c r="B295" s="7"/>
      <c r="C295" s="2"/>
      <c r="F295" s="124"/>
      <c r="G295" s="124"/>
    </row>
    <row r="296" spans="1:7" x14ac:dyDescent="0.25">
      <c r="A296" s="7"/>
      <c r="B296" s="7"/>
      <c r="C296" s="2"/>
      <c r="F296" s="124"/>
      <c r="G296" s="124"/>
    </row>
    <row r="297" spans="1:7" x14ac:dyDescent="0.25">
      <c r="A297" s="7"/>
      <c r="B297" s="7"/>
      <c r="C297" s="2"/>
      <c r="F297" s="124"/>
      <c r="G297" s="124"/>
    </row>
    <row r="298" spans="1:7" x14ac:dyDescent="0.25">
      <c r="A298" s="7"/>
      <c r="B298" s="7"/>
      <c r="C298" s="2"/>
      <c r="F298" s="124"/>
      <c r="G298" s="124"/>
    </row>
    <row r="299" spans="1:7" x14ac:dyDescent="0.25">
      <c r="A299" s="7"/>
      <c r="B299" s="7"/>
      <c r="C299" s="2"/>
      <c r="F299" s="124"/>
      <c r="G299" s="124"/>
    </row>
    <row r="300" spans="1:7" x14ac:dyDescent="0.25">
      <c r="A300" s="7"/>
      <c r="B300" s="7"/>
      <c r="C300" s="2"/>
      <c r="F300" s="124"/>
      <c r="G300" s="124"/>
    </row>
    <row r="301" spans="1:7" x14ac:dyDescent="0.25">
      <c r="F301" s="124"/>
      <c r="G301" s="124"/>
    </row>
    <row r="302" spans="1:7" x14ac:dyDescent="0.25">
      <c r="A302" s="7"/>
      <c r="B302" s="7"/>
      <c r="C302" s="2"/>
      <c r="F302" s="124"/>
      <c r="G302" s="124"/>
    </row>
    <row r="303" spans="1:7" x14ac:dyDescent="0.25">
      <c r="A303" s="7"/>
      <c r="B303" s="7"/>
      <c r="C303" s="2"/>
      <c r="F303" s="124"/>
      <c r="G303" s="124"/>
    </row>
    <row r="304" spans="1:7" x14ac:dyDescent="0.25">
      <c r="A304" s="7"/>
      <c r="B304" s="7"/>
      <c r="C304" s="2"/>
      <c r="F304" s="124"/>
      <c r="G304" s="124"/>
    </row>
    <row r="305" spans="1:7" x14ac:dyDescent="0.25">
      <c r="A305" s="7"/>
      <c r="B305" s="7"/>
      <c r="C305" s="2"/>
      <c r="F305" s="124"/>
      <c r="G305" s="124"/>
    </row>
    <row r="306" spans="1:7" x14ac:dyDescent="0.25">
      <c r="A306" s="7"/>
      <c r="B306" s="7"/>
      <c r="C306" s="2"/>
      <c r="F306" s="124"/>
      <c r="G306" s="124"/>
    </row>
    <row r="307" spans="1:7" x14ac:dyDescent="0.25">
      <c r="A307" s="7"/>
      <c r="B307" s="7"/>
      <c r="C307" s="2"/>
      <c r="F307" s="124"/>
      <c r="G307" s="124"/>
    </row>
    <row r="308" spans="1:7" x14ac:dyDescent="0.25">
      <c r="A308" s="7"/>
      <c r="B308" s="7"/>
      <c r="C308" s="2"/>
      <c r="F308" s="124"/>
      <c r="G308" s="124"/>
    </row>
    <row r="309" spans="1:7" x14ac:dyDescent="0.25">
      <c r="F309" s="124"/>
      <c r="G309" s="124"/>
    </row>
    <row r="310" spans="1:7" x14ac:dyDescent="0.25">
      <c r="A310" s="7"/>
      <c r="B310" s="7"/>
      <c r="C310" s="2"/>
      <c r="F310" s="124"/>
      <c r="G310" s="124"/>
    </row>
    <row r="311" spans="1:7" x14ac:dyDescent="0.25">
      <c r="A311" s="7"/>
      <c r="B311" s="7"/>
      <c r="C311" s="2"/>
      <c r="F311" s="124"/>
      <c r="G311" s="124"/>
    </row>
    <row r="312" spans="1:7" x14ac:dyDescent="0.25">
      <c r="A312" s="7"/>
      <c r="B312" s="7"/>
      <c r="C312" s="2"/>
      <c r="F312" s="124"/>
      <c r="G312" s="124"/>
    </row>
    <row r="313" spans="1:7" x14ac:dyDescent="0.25">
      <c r="A313" s="7"/>
      <c r="B313" s="7"/>
      <c r="C313" s="2"/>
      <c r="F313" s="124"/>
      <c r="G313" s="124"/>
    </row>
    <row r="314" spans="1:7" x14ac:dyDescent="0.25">
      <c r="A314" s="7"/>
      <c r="B314" s="7"/>
      <c r="C314" s="2"/>
      <c r="F314" s="124"/>
      <c r="G314" s="124"/>
    </row>
    <row r="315" spans="1:7" x14ac:dyDescent="0.25">
      <c r="A315" s="7"/>
      <c r="B315" s="7"/>
      <c r="C315" s="2"/>
      <c r="F315" s="124"/>
      <c r="G315" s="124"/>
    </row>
    <row r="316" spans="1:7" x14ac:dyDescent="0.25">
      <c r="A316" s="7"/>
      <c r="B316" s="7"/>
      <c r="C316" s="2"/>
      <c r="F316" s="124"/>
      <c r="G316" s="124"/>
    </row>
    <row r="317" spans="1:7" x14ac:dyDescent="0.25">
      <c r="F317" s="124"/>
      <c r="G317" s="124"/>
    </row>
    <row r="318" spans="1:7" x14ac:dyDescent="0.25">
      <c r="A318" s="7"/>
      <c r="B318" s="7"/>
      <c r="C318" s="2"/>
      <c r="F318" s="124"/>
      <c r="G318" s="124"/>
    </row>
    <row r="319" spans="1:7" x14ac:dyDescent="0.25">
      <c r="A319" s="7"/>
      <c r="B319" s="7"/>
      <c r="C319" s="2"/>
      <c r="F319" s="124"/>
      <c r="G319" s="124"/>
    </row>
    <row r="320" spans="1:7" x14ac:dyDescent="0.25">
      <c r="A320" s="7"/>
      <c r="B320" s="7"/>
      <c r="C320" s="2"/>
    </row>
    <row r="321" spans="1:3" x14ac:dyDescent="0.25">
      <c r="A321" s="7"/>
      <c r="B321" s="7"/>
      <c r="C321" s="2"/>
    </row>
    <row r="322" spans="1:3" x14ac:dyDescent="0.25">
      <c r="A322" s="7"/>
      <c r="B322" s="7"/>
      <c r="C322" s="2"/>
    </row>
    <row r="323" spans="1:3" x14ac:dyDescent="0.25">
      <c r="A323" s="7"/>
      <c r="B323" s="7"/>
      <c r="C323" s="2"/>
    </row>
    <row r="324" spans="1:3" x14ac:dyDescent="0.25">
      <c r="A324" s="7"/>
      <c r="B324" s="7"/>
      <c r="C324" s="2"/>
    </row>
    <row r="326" spans="1:3" x14ac:dyDescent="0.25">
      <c r="A326" s="7"/>
      <c r="B326" s="7"/>
      <c r="C326" s="2"/>
    </row>
    <row r="327" spans="1:3" x14ac:dyDescent="0.25">
      <c r="A327" s="7"/>
      <c r="B327" s="7"/>
      <c r="C327" s="2"/>
    </row>
    <row r="328" spans="1:3" x14ac:dyDescent="0.25">
      <c r="A328" s="7"/>
      <c r="B328" s="7"/>
      <c r="C328" s="2"/>
    </row>
    <row r="329" spans="1:3" x14ac:dyDescent="0.25">
      <c r="A329" s="7"/>
      <c r="B329" s="7"/>
      <c r="C329" s="2"/>
    </row>
    <row r="330" spans="1:3" x14ac:dyDescent="0.25">
      <c r="A330" s="7"/>
      <c r="B330" s="7"/>
      <c r="C330" s="2"/>
    </row>
    <row r="331" spans="1:3" x14ac:dyDescent="0.25">
      <c r="A331" s="7"/>
      <c r="B331" s="7"/>
      <c r="C331" s="2"/>
    </row>
    <row r="332" spans="1:3" x14ac:dyDescent="0.25">
      <c r="A332" s="7"/>
      <c r="B332" s="7"/>
      <c r="C332" s="2"/>
    </row>
    <row r="333" spans="1:3" x14ac:dyDescent="0.25">
      <c r="A333" s="7"/>
      <c r="B333" s="7"/>
      <c r="C333" s="2"/>
    </row>
    <row r="334" spans="1:3" x14ac:dyDescent="0.25">
      <c r="A334" s="7"/>
      <c r="B334" s="7"/>
      <c r="C334" s="2"/>
    </row>
    <row r="335" spans="1:3" x14ac:dyDescent="0.25">
      <c r="A335" s="7"/>
      <c r="B335" s="7"/>
      <c r="C335" s="2"/>
    </row>
    <row r="336" spans="1:3" x14ac:dyDescent="0.25">
      <c r="A336" s="7"/>
      <c r="B336" s="7"/>
      <c r="C336" s="2"/>
    </row>
    <row r="337" spans="1:3" x14ac:dyDescent="0.25">
      <c r="A337" s="7"/>
      <c r="B337" s="7"/>
      <c r="C337" s="2"/>
    </row>
    <row r="338" spans="1:3" x14ac:dyDescent="0.25">
      <c r="A338" s="7"/>
      <c r="B338" s="7"/>
      <c r="C338" s="2"/>
    </row>
    <row r="340" spans="1:3" x14ac:dyDescent="0.25">
      <c r="A340" s="7"/>
      <c r="B340" s="7"/>
      <c r="C340" s="2"/>
    </row>
    <row r="341" spans="1:3" x14ac:dyDescent="0.25">
      <c r="A341" s="7"/>
      <c r="B341" s="7"/>
      <c r="C341" s="2"/>
    </row>
    <row r="342" spans="1:3" x14ac:dyDescent="0.25">
      <c r="A342" s="7"/>
      <c r="B342" s="7"/>
      <c r="C342" s="2"/>
    </row>
    <row r="343" spans="1:3" x14ac:dyDescent="0.25">
      <c r="A343" s="7"/>
      <c r="B343" s="7"/>
      <c r="C343" s="2"/>
    </row>
    <row r="344" spans="1:3" x14ac:dyDescent="0.25">
      <c r="A344" s="7"/>
      <c r="B344" s="7"/>
      <c r="C344" s="2"/>
    </row>
    <row r="345" spans="1:3" x14ac:dyDescent="0.25">
      <c r="A345" s="7"/>
      <c r="B345" s="7"/>
      <c r="C345" s="2"/>
    </row>
    <row r="346" spans="1:3" x14ac:dyDescent="0.25">
      <c r="A346" s="7"/>
      <c r="B346" s="7"/>
      <c r="C346" s="2"/>
    </row>
    <row r="347" spans="1:3" x14ac:dyDescent="0.25">
      <c r="A347" s="7"/>
      <c r="B347" s="7"/>
      <c r="C347" s="2"/>
    </row>
    <row r="348" spans="1:3" x14ac:dyDescent="0.25">
      <c r="A348" s="7"/>
      <c r="B348" s="7"/>
      <c r="C348" s="2"/>
    </row>
    <row r="349" spans="1:3" x14ac:dyDescent="0.25">
      <c r="A349" s="7"/>
      <c r="B349" s="7"/>
      <c r="C349" s="2"/>
    </row>
    <row r="350" spans="1:3" x14ac:dyDescent="0.25">
      <c r="A350" s="7"/>
      <c r="B350" s="7"/>
      <c r="C350" s="2"/>
    </row>
    <row r="351" spans="1:3" x14ac:dyDescent="0.25">
      <c r="A351" s="7"/>
      <c r="B351" s="7"/>
      <c r="C351" s="2"/>
    </row>
    <row r="352" spans="1:3" x14ac:dyDescent="0.25">
      <c r="A352" s="7"/>
      <c r="B352" s="7"/>
      <c r="C352" s="2"/>
    </row>
    <row r="354" spans="1:3" x14ac:dyDescent="0.25">
      <c r="A354" s="7"/>
      <c r="B354" s="7"/>
      <c r="C354" s="2"/>
    </row>
    <row r="355" spans="1:3" x14ac:dyDescent="0.25">
      <c r="A355" s="7"/>
      <c r="B355" s="7"/>
      <c r="C355" s="2"/>
    </row>
    <row r="356" spans="1:3" x14ac:dyDescent="0.25">
      <c r="A356" s="7"/>
      <c r="B356" s="7"/>
      <c r="C356" s="2"/>
    </row>
    <row r="357" spans="1:3" x14ac:dyDescent="0.25">
      <c r="A357" s="7"/>
      <c r="B357" s="7"/>
      <c r="C357" s="2"/>
    </row>
    <row r="358" spans="1:3" x14ac:dyDescent="0.25">
      <c r="A358" s="7"/>
      <c r="B358" s="7"/>
      <c r="C358" s="2"/>
    </row>
    <row r="359" spans="1:3" x14ac:dyDescent="0.25">
      <c r="A359" s="7"/>
      <c r="B359" s="7"/>
      <c r="C359" s="2"/>
    </row>
    <row r="360" spans="1:3" x14ac:dyDescent="0.25">
      <c r="A360" s="7"/>
      <c r="B360" s="7"/>
      <c r="C360" s="2"/>
    </row>
    <row r="361" spans="1:3" x14ac:dyDescent="0.25">
      <c r="A361" s="7"/>
      <c r="B361" s="7"/>
      <c r="C361" s="2"/>
    </row>
    <row r="362" spans="1:3" x14ac:dyDescent="0.25">
      <c r="A362" s="7"/>
      <c r="B362" s="7"/>
      <c r="C362" s="2"/>
    </row>
    <row r="364" spans="1:3" x14ac:dyDescent="0.25">
      <c r="A364" s="7"/>
      <c r="B364" s="7"/>
      <c r="C364" s="2"/>
    </row>
    <row r="365" spans="1:3" x14ac:dyDescent="0.25">
      <c r="A365" s="7"/>
      <c r="B365" s="7"/>
      <c r="C365" s="2"/>
    </row>
    <row r="366" spans="1:3" x14ac:dyDescent="0.25">
      <c r="A366" s="7"/>
      <c r="B366" s="7"/>
      <c r="C366" s="2"/>
    </row>
    <row r="367" spans="1:3" x14ac:dyDescent="0.25">
      <c r="A367" s="7"/>
      <c r="B367" s="7"/>
      <c r="C367" s="2"/>
    </row>
    <row r="369" spans="1:3" x14ac:dyDescent="0.25">
      <c r="A369" s="7"/>
      <c r="B369" s="7"/>
      <c r="C369" s="2"/>
    </row>
    <row r="370" spans="1:3" x14ac:dyDescent="0.25">
      <c r="A370" s="7"/>
      <c r="B370" s="7"/>
      <c r="C370" s="2"/>
    </row>
    <row r="371" spans="1:3" x14ac:dyDescent="0.25">
      <c r="A371" s="7"/>
      <c r="B371" s="7"/>
      <c r="C371" s="2"/>
    </row>
    <row r="372" spans="1:3" x14ac:dyDescent="0.25">
      <c r="A372" s="7"/>
      <c r="B372" s="7"/>
      <c r="C372" s="2"/>
    </row>
    <row r="373" spans="1:3" x14ac:dyDescent="0.25">
      <c r="A373" s="7"/>
      <c r="B373" s="7"/>
      <c r="C373" s="2"/>
    </row>
    <row r="374" spans="1:3" x14ac:dyDescent="0.25">
      <c r="A374" s="7"/>
      <c r="B374" s="7"/>
      <c r="C374" s="2"/>
    </row>
    <row r="375" spans="1:3" x14ac:dyDescent="0.25">
      <c r="A375" s="7"/>
      <c r="B375" s="7"/>
      <c r="C375" s="2"/>
    </row>
    <row r="376" spans="1:3" x14ac:dyDescent="0.25">
      <c r="A376" s="7"/>
      <c r="B376" s="7"/>
      <c r="C376" s="2"/>
    </row>
    <row r="377" spans="1:3" x14ac:dyDescent="0.25">
      <c r="A377" s="7"/>
      <c r="B377" s="7"/>
      <c r="C377" s="2"/>
    </row>
    <row r="379" spans="1:3" x14ac:dyDescent="0.25">
      <c r="A379" s="7"/>
      <c r="B379" s="7"/>
      <c r="C379" s="2"/>
    </row>
    <row r="380" spans="1:3" x14ac:dyDescent="0.25">
      <c r="A380" s="7"/>
      <c r="B380" s="7"/>
      <c r="C380" s="2"/>
    </row>
    <row r="381" spans="1:3" x14ac:dyDescent="0.25">
      <c r="A381" s="7"/>
      <c r="B381" s="7"/>
      <c r="C381" s="2"/>
    </row>
    <row r="382" spans="1:3" x14ac:dyDescent="0.25">
      <c r="A382" s="7"/>
      <c r="B382" s="7"/>
      <c r="C382" s="2"/>
    </row>
    <row r="383" spans="1:3" x14ac:dyDescent="0.25">
      <c r="A383" s="7"/>
      <c r="B383" s="7"/>
      <c r="C383" s="2"/>
    </row>
    <row r="384" spans="1:3" x14ac:dyDescent="0.25">
      <c r="A384" s="7"/>
      <c r="B384" s="7"/>
      <c r="C384" s="2"/>
    </row>
    <row r="385" spans="1:3" x14ac:dyDescent="0.25">
      <c r="A385" s="7"/>
      <c r="B385" s="7"/>
      <c r="C385" s="2"/>
    </row>
    <row r="386" spans="1:3" x14ac:dyDescent="0.25">
      <c r="A386" s="7"/>
      <c r="B386" s="7"/>
      <c r="C386" s="2"/>
    </row>
    <row r="387" spans="1:3" x14ac:dyDescent="0.25">
      <c r="A387" s="7"/>
      <c r="B387" s="7"/>
      <c r="C387" s="2"/>
    </row>
    <row r="389" spans="1:3" x14ac:dyDescent="0.25">
      <c r="A389" s="7"/>
      <c r="B389" s="7"/>
      <c r="C389" s="2"/>
    </row>
    <row r="390" spans="1:3" x14ac:dyDescent="0.25">
      <c r="A390" s="7"/>
      <c r="B390" s="7"/>
      <c r="C390" s="2"/>
    </row>
    <row r="391" spans="1:3" x14ac:dyDescent="0.25">
      <c r="A391" s="7"/>
      <c r="B391" s="7"/>
      <c r="C391" s="2"/>
    </row>
    <row r="392" spans="1:3" x14ac:dyDescent="0.25">
      <c r="A392" s="7"/>
      <c r="B392" s="7"/>
      <c r="C392" s="2"/>
    </row>
    <row r="393" spans="1:3" x14ac:dyDescent="0.25">
      <c r="A393" s="7"/>
      <c r="B393" s="7"/>
      <c r="C393" s="2"/>
    </row>
    <row r="394" spans="1:3" x14ac:dyDescent="0.25">
      <c r="A394" s="7"/>
      <c r="B394" s="7"/>
      <c r="C394" s="2"/>
    </row>
    <row r="395" spans="1:3" x14ac:dyDescent="0.25">
      <c r="A395" s="7"/>
      <c r="B395" s="7"/>
      <c r="C395" s="2"/>
    </row>
    <row r="396" spans="1:3" x14ac:dyDescent="0.25">
      <c r="A396" s="7"/>
      <c r="B396" s="7"/>
      <c r="C396" s="2"/>
    </row>
    <row r="397" spans="1:3" x14ac:dyDescent="0.25">
      <c r="A397" s="7"/>
      <c r="B397" s="7"/>
      <c r="C397" s="2"/>
    </row>
    <row r="399" spans="1:3" x14ac:dyDescent="0.25">
      <c r="A399" s="7"/>
      <c r="B399" s="7"/>
      <c r="C399" s="2"/>
    </row>
    <row r="400" spans="1:3" x14ac:dyDescent="0.25">
      <c r="A400" s="7"/>
      <c r="B400" s="7"/>
      <c r="C400" s="2"/>
    </row>
    <row r="401" spans="1:3" x14ac:dyDescent="0.25">
      <c r="A401" s="7"/>
      <c r="B401" s="7"/>
      <c r="C401" s="2"/>
    </row>
    <row r="402" spans="1:3" x14ac:dyDescent="0.25">
      <c r="A402" s="7"/>
      <c r="B402" s="7"/>
      <c r="C402" s="2"/>
    </row>
    <row r="404" spans="1:3" x14ac:dyDescent="0.25">
      <c r="A404" s="7"/>
      <c r="B404" s="7"/>
      <c r="C404" s="2"/>
    </row>
    <row r="405" spans="1:3" x14ac:dyDescent="0.25">
      <c r="A405" s="7"/>
      <c r="B405" s="7"/>
      <c r="C405" s="2"/>
    </row>
    <row r="406" spans="1:3" x14ac:dyDescent="0.25">
      <c r="A406" s="7"/>
      <c r="B406" s="7"/>
      <c r="C406" s="2"/>
    </row>
    <row r="407" spans="1:3" x14ac:dyDescent="0.25">
      <c r="A407" s="7"/>
      <c r="B407" s="7"/>
      <c r="C407" s="2"/>
    </row>
    <row r="408" spans="1:3" x14ac:dyDescent="0.25">
      <c r="A408" s="7"/>
      <c r="B408" s="7"/>
      <c r="C408" s="2"/>
    </row>
    <row r="409" spans="1:3" x14ac:dyDescent="0.25">
      <c r="A409" s="7"/>
      <c r="B409" s="7"/>
      <c r="C409" s="2"/>
    </row>
    <row r="410" spans="1:3" x14ac:dyDescent="0.25">
      <c r="A410" s="7"/>
      <c r="B410" s="7"/>
      <c r="C410" s="2"/>
    </row>
    <row r="411" spans="1:3" x14ac:dyDescent="0.25">
      <c r="A411" s="7"/>
      <c r="B411" s="7"/>
      <c r="C411" s="2"/>
    </row>
    <row r="412" spans="1:3" x14ac:dyDescent="0.25">
      <c r="A412" s="7"/>
      <c r="B412" s="7"/>
      <c r="C412" s="2"/>
    </row>
    <row r="414" spans="1:3" x14ac:dyDescent="0.25">
      <c r="A414" s="7"/>
      <c r="B414" s="7"/>
      <c r="C414" s="2"/>
    </row>
    <row r="415" spans="1:3" x14ac:dyDescent="0.25">
      <c r="A415" s="7"/>
      <c r="B415" s="7"/>
      <c r="C415" s="2"/>
    </row>
    <row r="416" spans="1:3" x14ac:dyDescent="0.25">
      <c r="A416" s="7"/>
      <c r="B416" s="7"/>
      <c r="C416" s="2"/>
    </row>
    <row r="417" spans="1:3" x14ac:dyDescent="0.25">
      <c r="A417" s="7"/>
      <c r="B417" s="7"/>
      <c r="C417" s="2"/>
    </row>
    <row r="418" spans="1:3" x14ac:dyDescent="0.25">
      <c r="A418" s="7"/>
      <c r="B418" s="7"/>
      <c r="C418" s="2"/>
    </row>
    <row r="419" spans="1:3" x14ac:dyDescent="0.25">
      <c r="A419" s="7"/>
      <c r="B419" s="7"/>
      <c r="C419" s="2"/>
    </row>
    <row r="420" spans="1:3" x14ac:dyDescent="0.25">
      <c r="A420" s="7"/>
      <c r="B420" s="7"/>
      <c r="C420" s="2"/>
    </row>
    <row r="421" spans="1:3" x14ac:dyDescent="0.25">
      <c r="A421" s="7"/>
      <c r="B421" s="7"/>
      <c r="C421" s="2"/>
    </row>
    <row r="422" spans="1:3" x14ac:dyDescent="0.25">
      <c r="A422" s="7"/>
      <c r="B422" s="7"/>
      <c r="C422" s="2"/>
    </row>
    <row r="424" spans="1:3" x14ac:dyDescent="0.25">
      <c r="A424" s="7"/>
      <c r="B424" s="7"/>
      <c r="C424" s="2"/>
    </row>
    <row r="425" spans="1:3" x14ac:dyDescent="0.25">
      <c r="A425" s="7"/>
      <c r="B425" s="7"/>
      <c r="C425" s="2"/>
    </row>
    <row r="426" spans="1:3" x14ac:dyDescent="0.25">
      <c r="A426" s="7"/>
      <c r="B426" s="7"/>
      <c r="C426" s="2"/>
    </row>
    <row r="427" spans="1:3" x14ac:dyDescent="0.25">
      <c r="A427" s="7"/>
      <c r="B427" s="7"/>
      <c r="C427" s="2"/>
    </row>
    <row r="428" spans="1:3" x14ac:dyDescent="0.25">
      <c r="A428" s="7"/>
      <c r="B428" s="7"/>
      <c r="C428" s="2"/>
    </row>
    <row r="429" spans="1:3" x14ac:dyDescent="0.25">
      <c r="A429" s="7"/>
      <c r="B429" s="7"/>
      <c r="C429" s="2"/>
    </row>
    <row r="430" spans="1:3" x14ac:dyDescent="0.25">
      <c r="A430" s="7"/>
      <c r="B430" s="7"/>
      <c r="C430" s="2"/>
    </row>
    <row r="431" spans="1:3" x14ac:dyDescent="0.25">
      <c r="A431" s="7"/>
      <c r="B431" s="7"/>
      <c r="C431" s="2"/>
    </row>
    <row r="432" spans="1:3" x14ac:dyDescent="0.25">
      <c r="A432" s="7"/>
      <c r="B432" s="7"/>
      <c r="C432" s="2"/>
    </row>
    <row r="433" spans="1:3" x14ac:dyDescent="0.25">
      <c r="A433" s="7"/>
      <c r="B433" s="7"/>
      <c r="C433" s="2"/>
    </row>
    <row r="434" spans="1:3" x14ac:dyDescent="0.25">
      <c r="A434" s="7"/>
      <c r="B434" s="7"/>
      <c r="C434" s="2"/>
    </row>
    <row r="435" spans="1:3" x14ac:dyDescent="0.25">
      <c r="A435" s="7"/>
      <c r="B435" s="7"/>
      <c r="C435" s="2"/>
    </row>
    <row r="436" spans="1:3" x14ac:dyDescent="0.25">
      <c r="A436" s="7"/>
      <c r="B436" s="7"/>
      <c r="C436" s="2"/>
    </row>
    <row r="437" spans="1:3" x14ac:dyDescent="0.25">
      <c r="A437" s="7"/>
      <c r="B437" s="7"/>
      <c r="C437" s="2"/>
    </row>
    <row r="438" spans="1:3" x14ac:dyDescent="0.25">
      <c r="A438" s="7"/>
      <c r="B438" s="7"/>
      <c r="C438" s="2"/>
    </row>
    <row r="439" spans="1:3" x14ac:dyDescent="0.25">
      <c r="A439" s="7"/>
      <c r="B439" s="7"/>
      <c r="C439" s="2"/>
    </row>
    <row r="440" spans="1:3" x14ac:dyDescent="0.25">
      <c r="A440" s="7"/>
      <c r="B440" s="7"/>
      <c r="C440" s="2"/>
    </row>
    <row r="442" spans="1:3" x14ac:dyDescent="0.25">
      <c r="A442" s="7"/>
      <c r="B442" s="7"/>
      <c r="C442" s="2"/>
    </row>
    <row r="443" spans="1:3" x14ac:dyDescent="0.25">
      <c r="A443" s="7"/>
      <c r="B443" s="7"/>
      <c r="C443" s="2"/>
    </row>
    <row r="444" spans="1:3" x14ac:dyDescent="0.25">
      <c r="A444" s="7"/>
      <c r="B444" s="7"/>
      <c r="C444" s="2"/>
    </row>
    <row r="445" spans="1:3" x14ac:dyDescent="0.25">
      <c r="A445" s="7"/>
      <c r="B445" s="7"/>
      <c r="C445" s="2"/>
    </row>
    <row r="446" spans="1:3" x14ac:dyDescent="0.25">
      <c r="A446" s="7"/>
      <c r="B446" s="7"/>
      <c r="C446" s="2"/>
    </row>
    <row r="447" spans="1:3" x14ac:dyDescent="0.25">
      <c r="A447" s="7"/>
      <c r="B447" s="7"/>
      <c r="C447" s="2"/>
    </row>
    <row r="448" spans="1:3" x14ac:dyDescent="0.25">
      <c r="A448" s="7"/>
      <c r="B448" s="7"/>
      <c r="C448" s="2"/>
    </row>
    <row r="449" spans="1:3" x14ac:dyDescent="0.25">
      <c r="A449" s="7"/>
      <c r="B449" s="7"/>
      <c r="C449" s="2"/>
    </row>
    <row r="450" spans="1:3" x14ac:dyDescent="0.25">
      <c r="A450" s="7"/>
      <c r="B450" s="7"/>
      <c r="C450" s="2"/>
    </row>
    <row r="451" spans="1:3" x14ac:dyDescent="0.25">
      <c r="A451" s="7"/>
      <c r="B451" s="7"/>
      <c r="C451" s="2"/>
    </row>
    <row r="452" spans="1:3" x14ac:dyDescent="0.25">
      <c r="A452" s="7"/>
      <c r="B452" s="7"/>
      <c r="C452" s="2"/>
    </row>
    <row r="453" spans="1:3" x14ac:dyDescent="0.25">
      <c r="A453" s="7"/>
      <c r="B453" s="7"/>
      <c r="C453" s="2"/>
    </row>
    <row r="454" spans="1:3" x14ac:dyDescent="0.25">
      <c r="A454" s="7"/>
      <c r="B454" s="7"/>
      <c r="C454" s="2"/>
    </row>
    <row r="455" spans="1:3" x14ac:dyDescent="0.25">
      <c r="A455" s="7"/>
      <c r="B455" s="7"/>
      <c r="C455" s="2"/>
    </row>
    <row r="456" spans="1:3" x14ac:dyDescent="0.25">
      <c r="A456" s="7"/>
      <c r="B456" s="7"/>
      <c r="C456" s="2"/>
    </row>
    <row r="457" spans="1:3" x14ac:dyDescent="0.25">
      <c r="A457" s="7"/>
      <c r="B457" s="7"/>
      <c r="C457" s="2"/>
    </row>
    <row r="458" spans="1:3" x14ac:dyDescent="0.25">
      <c r="A458" s="7"/>
      <c r="B458" s="7"/>
      <c r="C458" s="2"/>
    </row>
    <row r="459" spans="1:3" x14ac:dyDescent="0.25">
      <c r="A459" s="7"/>
      <c r="B459" s="7"/>
      <c r="C459" s="2"/>
    </row>
    <row r="460" spans="1:3" x14ac:dyDescent="0.25">
      <c r="A460" s="7"/>
      <c r="B460" s="7"/>
      <c r="C460" s="2"/>
    </row>
    <row r="461" spans="1:3" x14ac:dyDescent="0.25">
      <c r="A461" s="7"/>
      <c r="B461" s="7"/>
      <c r="C461" s="2"/>
    </row>
    <row r="462" spans="1:3" x14ac:dyDescent="0.25">
      <c r="A462" s="7"/>
      <c r="B462" s="7"/>
      <c r="C462" s="2"/>
    </row>
    <row r="463" spans="1:3" x14ac:dyDescent="0.25">
      <c r="A463" s="7"/>
      <c r="B463" s="7"/>
      <c r="C463" s="2"/>
    </row>
    <row r="464" spans="1:3" x14ac:dyDescent="0.25">
      <c r="A464" s="7"/>
      <c r="B464" s="7"/>
      <c r="C464" s="2"/>
    </row>
    <row r="465" spans="1:3" x14ac:dyDescent="0.25">
      <c r="A465" s="7"/>
      <c r="B465" s="7"/>
      <c r="C465" s="2"/>
    </row>
    <row r="466" spans="1:3" x14ac:dyDescent="0.25">
      <c r="A466" s="7"/>
      <c r="B466" s="7"/>
      <c r="C466" s="2"/>
    </row>
    <row r="467" spans="1:3" x14ac:dyDescent="0.25">
      <c r="A467" s="7"/>
      <c r="B467" s="7"/>
      <c r="C467" s="2"/>
    </row>
    <row r="468" spans="1:3" x14ac:dyDescent="0.25">
      <c r="A468" s="7"/>
      <c r="B468" s="7"/>
      <c r="C468" s="2"/>
    </row>
    <row r="469" spans="1:3" x14ac:dyDescent="0.25">
      <c r="A469" s="7"/>
      <c r="B469" s="7"/>
      <c r="C469" s="2"/>
    </row>
    <row r="470" spans="1:3" x14ac:dyDescent="0.25">
      <c r="A470" s="7"/>
      <c r="B470" s="7"/>
      <c r="C470" s="2"/>
    </row>
    <row r="471" spans="1:3" x14ac:dyDescent="0.25">
      <c r="A471" s="7"/>
      <c r="B471" s="7"/>
      <c r="C471" s="2"/>
    </row>
    <row r="472" spans="1:3" x14ac:dyDescent="0.25">
      <c r="A472" s="7"/>
      <c r="B472" s="7"/>
      <c r="C472" s="2"/>
    </row>
    <row r="473" spans="1:3" x14ac:dyDescent="0.25">
      <c r="A473" s="7"/>
      <c r="B473" s="7"/>
      <c r="C473" s="2"/>
    </row>
    <row r="474" spans="1:3" x14ac:dyDescent="0.25">
      <c r="A474" s="7"/>
      <c r="B474" s="7"/>
      <c r="C474" s="2"/>
    </row>
    <row r="475" spans="1:3" x14ac:dyDescent="0.25">
      <c r="A475" s="7"/>
      <c r="B475" s="7"/>
      <c r="C475" s="2"/>
    </row>
    <row r="476" spans="1:3" x14ac:dyDescent="0.25">
      <c r="A476" s="7"/>
      <c r="B476" s="7"/>
      <c r="C476" s="2"/>
    </row>
    <row r="477" spans="1:3" x14ac:dyDescent="0.25">
      <c r="A477" s="7"/>
      <c r="B477" s="7"/>
      <c r="C477" s="2"/>
    </row>
    <row r="478" spans="1:3" x14ac:dyDescent="0.25">
      <c r="A478" s="7"/>
      <c r="B478" s="7"/>
      <c r="C478" s="2"/>
    </row>
    <row r="479" spans="1:3" x14ac:dyDescent="0.25">
      <c r="A479" s="7"/>
      <c r="B479" s="7"/>
      <c r="C479" s="2"/>
    </row>
    <row r="480" spans="1:3" x14ac:dyDescent="0.25">
      <c r="A480" s="7"/>
      <c r="B480" s="7"/>
      <c r="C480" s="2"/>
    </row>
    <row r="481" spans="1:3" x14ac:dyDescent="0.25">
      <c r="A481" s="7"/>
      <c r="B481" s="7"/>
      <c r="C481" s="2"/>
    </row>
    <row r="482" spans="1:3" x14ac:dyDescent="0.25">
      <c r="A482" s="7"/>
      <c r="B482" s="7"/>
      <c r="C482" s="2"/>
    </row>
    <row r="483" spans="1:3" x14ac:dyDescent="0.25">
      <c r="A483" s="7"/>
      <c r="B483" s="7"/>
      <c r="C483" s="2"/>
    </row>
    <row r="484" spans="1:3" x14ac:dyDescent="0.25">
      <c r="A484" s="7"/>
      <c r="B484" s="7"/>
      <c r="C484" s="2"/>
    </row>
    <row r="485" spans="1:3" x14ac:dyDescent="0.25">
      <c r="A485" s="7"/>
      <c r="B485" s="7"/>
      <c r="C485" s="2"/>
    </row>
    <row r="486" spans="1:3" x14ac:dyDescent="0.25">
      <c r="A486" s="7"/>
      <c r="B486" s="7"/>
      <c r="C486" s="2"/>
    </row>
    <row r="487" spans="1:3" x14ac:dyDescent="0.25">
      <c r="A487" s="7"/>
      <c r="B487" s="7"/>
      <c r="C487" s="2"/>
    </row>
    <row r="488" spans="1:3" x14ac:dyDescent="0.25">
      <c r="A488" s="7"/>
      <c r="B488" s="7"/>
      <c r="C488" s="2"/>
    </row>
    <row r="489" spans="1:3" x14ac:dyDescent="0.25">
      <c r="A489" s="7"/>
      <c r="B489" s="7"/>
      <c r="C489" s="2"/>
    </row>
    <row r="490" spans="1:3" x14ac:dyDescent="0.25">
      <c r="A490" s="7"/>
      <c r="B490" s="7"/>
      <c r="C490" s="2"/>
    </row>
    <row r="491" spans="1:3" x14ac:dyDescent="0.25">
      <c r="A491" s="7"/>
      <c r="B491" s="7"/>
      <c r="C491" s="2"/>
    </row>
    <row r="492" spans="1:3" x14ac:dyDescent="0.25">
      <c r="A492" s="7"/>
      <c r="B492" s="7"/>
      <c r="C492" s="2"/>
    </row>
    <row r="493" spans="1:3" x14ac:dyDescent="0.25">
      <c r="A493" s="7"/>
      <c r="B493" s="7"/>
      <c r="C493" s="2"/>
    </row>
    <row r="494" spans="1:3" x14ac:dyDescent="0.25">
      <c r="A494" s="7"/>
      <c r="B494" s="7"/>
      <c r="C494" s="2"/>
    </row>
    <row r="495" spans="1:3" x14ac:dyDescent="0.25">
      <c r="A495" s="7"/>
      <c r="B495" s="7"/>
      <c r="C495" s="2"/>
    </row>
    <row r="496" spans="1:3" x14ac:dyDescent="0.25">
      <c r="A496" s="7"/>
      <c r="B496" s="7"/>
      <c r="C496" s="2"/>
    </row>
    <row r="497" spans="1:3" x14ac:dyDescent="0.25">
      <c r="A497" s="7"/>
      <c r="B497" s="7"/>
      <c r="C497" s="2"/>
    </row>
    <row r="498" spans="1:3" x14ac:dyDescent="0.25">
      <c r="A498" s="7"/>
      <c r="B498" s="7"/>
      <c r="C498" s="2"/>
    </row>
    <row r="499" spans="1:3" x14ac:dyDescent="0.25">
      <c r="A499" s="7"/>
      <c r="B499" s="7"/>
      <c r="C499" s="2"/>
    </row>
    <row r="500" spans="1:3" x14ac:dyDescent="0.25">
      <c r="A500" s="7"/>
      <c r="B500" s="7"/>
      <c r="C500" s="2"/>
    </row>
    <row r="501" spans="1:3" x14ac:dyDescent="0.25">
      <c r="A501" s="7"/>
      <c r="B501" s="7"/>
      <c r="C501" s="2"/>
    </row>
    <row r="502" spans="1:3" x14ac:dyDescent="0.25">
      <c r="A502" s="7"/>
      <c r="B502" s="7"/>
      <c r="C502" s="2"/>
    </row>
    <row r="503" spans="1:3" x14ac:dyDescent="0.25">
      <c r="A503" s="7"/>
      <c r="B503" s="7"/>
      <c r="C503" s="2"/>
    </row>
    <row r="504" spans="1:3" x14ac:dyDescent="0.25">
      <c r="A504" s="7"/>
      <c r="B504" s="7"/>
      <c r="C504" s="2"/>
    </row>
    <row r="505" spans="1:3" x14ac:dyDescent="0.25">
      <c r="A505" s="7"/>
      <c r="B505" s="7"/>
      <c r="C505" s="2"/>
    </row>
    <row r="506" spans="1:3" x14ac:dyDescent="0.25">
      <c r="A506" s="7"/>
      <c r="B506" s="7"/>
      <c r="C506" s="2"/>
    </row>
    <row r="507" spans="1:3" x14ac:dyDescent="0.25">
      <c r="A507" s="7"/>
      <c r="B507" s="7"/>
      <c r="C507" s="2"/>
    </row>
    <row r="508" spans="1:3" x14ac:dyDescent="0.25">
      <c r="A508" s="7"/>
      <c r="B508" s="7"/>
      <c r="C508" s="2"/>
    </row>
    <row r="509" spans="1:3" x14ac:dyDescent="0.25">
      <c r="A509" s="7"/>
      <c r="B509" s="7"/>
      <c r="C509" s="2"/>
    </row>
    <row r="510" spans="1:3" x14ac:dyDescent="0.25">
      <c r="A510" s="7"/>
      <c r="B510" s="7"/>
      <c r="C510" s="2"/>
    </row>
    <row r="511" spans="1:3" x14ac:dyDescent="0.25">
      <c r="A511" s="7"/>
      <c r="B511" s="7"/>
      <c r="C511" s="2"/>
    </row>
    <row r="512" spans="1:3" x14ac:dyDescent="0.25">
      <c r="A512" s="7"/>
      <c r="B512" s="7"/>
      <c r="C512" s="2"/>
    </row>
    <row r="513" spans="1:3" x14ac:dyDescent="0.25">
      <c r="A513" s="7"/>
      <c r="B513" s="7"/>
      <c r="C513" s="2"/>
    </row>
    <row r="514" spans="1:3" x14ac:dyDescent="0.25">
      <c r="A514" s="7"/>
      <c r="B514" s="7"/>
      <c r="C514" s="2"/>
    </row>
    <row r="515" spans="1:3" x14ac:dyDescent="0.25">
      <c r="A515" s="7"/>
      <c r="B515" s="7"/>
      <c r="C515" s="2"/>
    </row>
    <row r="516" spans="1:3" x14ac:dyDescent="0.25">
      <c r="A516" s="7"/>
      <c r="B516" s="7"/>
      <c r="C516" s="2"/>
    </row>
    <row r="517" spans="1:3" x14ac:dyDescent="0.25">
      <c r="A517" s="7"/>
      <c r="B517" s="7"/>
      <c r="C517" s="2"/>
    </row>
    <row r="518" spans="1:3" x14ac:dyDescent="0.25">
      <c r="A518" s="7"/>
      <c r="B518" s="7"/>
      <c r="C518" s="2"/>
    </row>
    <row r="519" spans="1:3" x14ac:dyDescent="0.25">
      <c r="A519" s="7"/>
      <c r="B519" s="7"/>
      <c r="C519" s="2"/>
    </row>
    <row r="520" spans="1:3" x14ac:dyDescent="0.25">
      <c r="A520" s="7"/>
      <c r="B520" s="7"/>
      <c r="C520" s="2"/>
    </row>
    <row r="521" spans="1:3" x14ac:dyDescent="0.25">
      <c r="A521" s="7"/>
      <c r="B521" s="7"/>
      <c r="C521" s="2"/>
    </row>
    <row r="522" spans="1:3" x14ac:dyDescent="0.25">
      <c r="A522" s="7"/>
      <c r="B522" s="7"/>
      <c r="C522" s="2"/>
    </row>
    <row r="523" spans="1:3" x14ac:dyDescent="0.25">
      <c r="A523" s="7"/>
      <c r="B523" s="7"/>
      <c r="C523" s="2"/>
    </row>
    <row r="524" spans="1:3" x14ac:dyDescent="0.25">
      <c r="A524" s="7"/>
      <c r="B524" s="7"/>
      <c r="C524" s="2"/>
    </row>
    <row r="525" spans="1:3" x14ac:dyDescent="0.25">
      <c r="A525" s="7"/>
      <c r="B525" s="7"/>
      <c r="C525" s="2"/>
    </row>
    <row r="526" spans="1:3" x14ac:dyDescent="0.25">
      <c r="A526" s="7"/>
      <c r="B526" s="7"/>
      <c r="C526" s="2"/>
    </row>
    <row r="527" spans="1:3" x14ac:dyDescent="0.25">
      <c r="A527" s="7"/>
      <c r="B527" s="7"/>
      <c r="C527" s="2"/>
    </row>
    <row r="528" spans="1:3" x14ac:dyDescent="0.25">
      <c r="A528" s="7"/>
      <c r="B528" s="7"/>
      <c r="C528" s="2"/>
    </row>
    <row r="529" spans="1:3" x14ac:dyDescent="0.25">
      <c r="A529" s="7"/>
      <c r="B529" s="7"/>
      <c r="C529" s="2"/>
    </row>
    <row r="530" spans="1:3" x14ac:dyDescent="0.25">
      <c r="A530" s="7"/>
      <c r="B530" s="7"/>
      <c r="C530" s="2"/>
    </row>
    <row r="531" spans="1:3" x14ac:dyDescent="0.25">
      <c r="A531" s="7"/>
      <c r="B531" s="7"/>
      <c r="C531" s="2"/>
    </row>
    <row r="532" spans="1:3" x14ac:dyDescent="0.25">
      <c r="A532" s="7"/>
      <c r="B532" s="7"/>
      <c r="C532" s="2"/>
    </row>
    <row r="533" spans="1:3" x14ac:dyDescent="0.25">
      <c r="A533" s="7"/>
      <c r="B533" s="7"/>
      <c r="C533" s="2"/>
    </row>
    <row r="534" spans="1:3" x14ac:dyDescent="0.25">
      <c r="A534" s="7"/>
      <c r="B534" s="7"/>
      <c r="C534" s="2"/>
    </row>
    <row r="535" spans="1:3" x14ac:dyDescent="0.25">
      <c r="A535" s="7"/>
      <c r="B535" s="7"/>
      <c r="C535" s="2"/>
    </row>
    <row r="536" spans="1:3" x14ac:dyDescent="0.25">
      <c r="A536" s="7"/>
      <c r="B536" s="7"/>
      <c r="C536" s="2"/>
    </row>
    <row r="537" spans="1:3" x14ac:dyDescent="0.25">
      <c r="A537" s="7"/>
      <c r="B537" s="7"/>
      <c r="C537" s="2"/>
    </row>
    <row r="538" spans="1:3" x14ac:dyDescent="0.25">
      <c r="A538" s="7"/>
      <c r="B538" s="7"/>
      <c r="C538" s="2"/>
    </row>
    <row r="539" spans="1:3" x14ac:dyDescent="0.25">
      <c r="A539" s="7"/>
      <c r="B539" s="7"/>
      <c r="C539" s="2"/>
    </row>
    <row r="540" spans="1:3" x14ac:dyDescent="0.25">
      <c r="A540" s="7"/>
      <c r="B540" s="7"/>
      <c r="C540" s="2"/>
    </row>
    <row r="541" spans="1:3" x14ac:dyDescent="0.25">
      <c r="A541" s="7"/>
      <c r="B541" s="7"/>
      <c r="C541" s="2"/>
    </row>
    <row r="542" spans="1:3" x14ac:dyDescent="0.25">
      <c r="A542" s="7"/>
      <c r="B542" s="7"/>
      <c r="C542" s="2"/>
    </row>
    <row r="543" spans="1:3" x14ac:dyDescent="0.25">
      <c r="A543" s="7"/>
      <c r="B543" s="7"/>
      <c r="C543" s="2"/>
    </row>
    <row r="544" spans="1:3" x14ac:dyDescent="0.25">
      <c r="A544" s="7"/>
      <c r="B544" s="7"/>
      <c r="C544" s="2"/>
    </row>
    <row r="545" spans="1:3" x14ac:dyDescent="0.25">
      <c r="A545" s="7"/>
      <c r="B545" s="7"/>
      <c r="C545" s="2"/>
    </row>
    <row r="546" spans="1:3" x14ac:dyDescent="0.25">
      <c r="A546" s="7"/>
      <c r="B546" s="7"/>
      <c r="C546" s="2"/>
    </row>
    <row r="547" spans="1:3" x14ac:dyDescent="0.25">
      <c r="A547" s="7"/>
      <c r="B547" s="7"/>
      <c r="C547" s="2"/>
    </row>
    <row r="548" spans="1:3" x14ac:dyDescent="0.25">
      <c r="A548" s="7"/>
      <c r="B548" s="7"/>
      <c r="C548" s="2"/>
    </row>
    <row r="549" spans="1:3" x14ac:dyDescent="0.25">
      <c r="A549" s="7"/>
      <c r="B549" s="7"/>
      <c r="C549" s="2"/>
    </row>
    <row r="550" spans="1:3" x14ac:dyDescent="0.25">
      <c r="A550" s="7"/>
      <c r="B550" s="7"/>
      <c r="C550" s="2"/>
    </row>
    <row r="551" spans="1:3" x14ac:dyDescent="0.25">
      <c r="A551" s="7"/>
      <c r="B551" s="7"/>
      <c r="C551" s="2"/>
    </row>
    <row r="552" spans="1:3" x14ac:dyDescent="0.25">
      <c r="A552" s="7"/>
      <c r="B552" s="7"/>
      <c r="C552" s="2"/>
    </row>
    <row r="553" spans="1:3" x14ac:dyDescent="0.25">
      <c r="A553" s="7"/>
      <c r="B553" s="7"/>
      <c r="C553" s="2"/>
    </row>
    <row r="554" spans="1:3" x14ac:dyDescent="0.25">
      <c r="A554" s="7"/>
      <c r="B554" s="7"/>
      <c r="C554" s="2"/>
    </row>
    <row r="555" spans="1:3" x14ac:dyDescent="0.25">
      <c r="A555" s="7"/>
      <c r="B555" s="7"/>
      <c r="C555" s="2"/>
    </row>
    <row r="556" spans="1:3" x14ac:dyDescent="0.25">
      <c r="A556" s="7"/>
      <c r="B556" s="7"/>
      <c r="C556" s="2"/>
    </row>
    <row r="557" spans="1:3" x14ac:dyDescent="0.25">
      <c r="A557" s="7"/>
      <c r="B557" s="7"/>
      <c r="C557" s="2"/>
    </row>
    <row r="558" spans="1:3" x14ac:dyDescent="0.25">
      <c r="A558" s="7"/>
      <c r="B558" s="7"/>
      <c r="C558" s="2"/>
    </row>
    <row r="559" spans="1:3" x14ac:dyDescent="0.25">
      <c r="A559" s="7"/>
      <c r="B559" s="7"/>
      <c r="C559" s="2"/>
    </row>
    <row r="560" spans="1:3" x14ac:dyDescent="0.25">
      <c r="A560" s="7"/>
      <c r="B560" s="7"/>
      <c r="C560" s="2"/>
    </row>
    <row r="561" spans="1:3" x14ac:dyDescent="0.25">
      <c r="A561" s="7"/>
      <c r="B561" s="7"/>
      <c r="C561" s="2"/>
    </row>
  </sheetData>
  <sortState xmlns:xlrd2="http://schemas.microsoft.com/office/spreadsheetml/2017/richdata2" ref="E158:H160">
    <sortCondition descending="1" ref="G158:G160"/>
  </sortState>
  <mergeCells count="6">
    <mergeCell ref="D246:E246"/>
    <mergeCell ref="D195:E195"/>
    <mergeCell ref="D191:E191"/>
    <mergeCell ref="D32:E32"/>
    <mergeCell ref="D34:E34"/>
    <mergeCell ref="D38:E38"/>
  </mergeCells>
  <pageMargins left="0.70866141732283472" right="0.70866141732283472" top="0.74803149606299213" bottom="0.74803149606299213" header="0.31496062992125984" footer="0.31496062992125984"/>
  <pageSetup paperSize="9" scale="76" fitToHeight="28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nazwa dzielnicy</vt:lpstr>
      <vt:lpstr>'nazwa dzielnicy'!Obszar_wydruku</vt:lpstr>
      <vt:lpstr>'nazwa dzielnicy'!Tytuły_wydruku</vt:lpstr>
    </vt:vector>
  </TitlesOfParts>
  <Company>Urzad Miasta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Szczepańska Monika (PB)</dc:creator>
  <cp:lastModifiedBy>Miklaszewska Bożena</cp:lastModifiedBy>
  <cp:lastPrinted>2026-02-20T08:24:39Z</cp:lastPrinted>
  <dcterms:created xsi:type="dcterms:W3CDTF">2026-01-14T11:13:49Z</dcterms:created>
  <dcterms:modified xsi:type="dcterms:W3CDTF">2026-02-24T14:26:49Z</dcterms:modified>
</cp:coreProperties>
</file>